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Erwin\Desktop\Tele-Lehre\"/>
    </mc:Choice>
  </mc:AlternateContent>
  <xr:revisionPtr revIDLastSave="0" documentId="13_ncr:1_{AB06FD1C-AB16-40CA-86BF-CB0C4BA3CE13}" xr6:coauthVersionLast="46" xr6:coauthVersionMax="46" xr10:uidLastSave="{00000000-0000-0000-0000-000000000000}"/>
  <bookViews>
    <workbookView xWindow="-108" yWindow="-13068" windowWidth="23256" windowHeight="12576" activeTab="4" xr2:uid="{00000000-000D-0000-FFFF-FFFF00000000}"/>
  </bookViews>
  <sheets>
    <sheet name="Test" sheetId="1" r:id="rId1"/>
    <sheet name="Übersetzung" sheetId="2" r:id="rId2"/>
    <sheet name="Verben 3P SG" sheetId="3" r:id="rId3"/>
    <sheet name="Verben 3P Plural" sheetId="4" r:id="rId4"/>
    <sheet name="Deklination" sheetId="5" r:id="rId5"/>
    <sheet name="Steigerungen" sheetId="7" r:id="rId6"/>
    <sheet name="Zufall " sheetId="6" r:id="rId7"/>
  </sheets>
  <definedNames>
    <definedName name="Dekl_Zufall">'Zufall '!$A$1:$B$37</definedName>
    <definedName name="Deklination_Wort">Test!$D$31</definedName>
    <definedName name="Deklinationzufall">'Zufall '!$A$1:$B$37</definedName>
    <definedName name="Korrektur1">Test!$G$4</definedName>
    <definedName name="Korrektur2">Test!$G$32</definedName>
    <definedName name="Korrektur3">Test!$G$47</definedName>
    <definedName name="Lösungen1">Test!$G$6</definedName>
    <definedName name="Lösungen2">Test!$G$34</definedName>
    <definedName name="Lösungen3">Test!$G$49</definedName>
    <definedName name="quod">'Zufall '!$A$1:$B$37</definedName>
    <definedName name="Steiger_zuf">'Zufall '!$G$1:$H$6</definedName>
    <definedName name="Verb">Test!$D$4</definedName>
    <definedName name="Wort_stei">Test!$D$46</definedName>
    <definedName name="wortsteig">Test!$D$46</definedName>
    <definedName name="Zufall_deklination">'Zufall '!$A$1:$B$37</definedName>
    <definedName name="Zufallverben">'Zufall '!$D$1:$E$33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" l="1"/>
  <c r="H61" i="1"/>
  <c r="H58" i="1"/>
  <c r="H57" i="1"/>
  <c r="H56" i="1"/>
  <c r="H55" i="1"/>
  <c r="H54" i="1"/>
  <c r="H53" i="1"/>
  <c r="D62" i="1"/>
  <c r="D61" i="1"/>
  <c r="D59" i="1"/>
  <c r="D58" i="1"/>
  <c r="D57" i="1"/>
  <c r="D56" i="1"/>
  <c r="D55" i="1"/>
  <c r="D54" i="1"/>
  <c r="D53" i="1"/>
  <c r="D51" i="1"/>
  <c r="D10" i="1"/>
  <c r="D12" i="1"/>
  <c r="D11" i="1"/>
  <c r="D49" i="1" l="1"/>
  <c r="H10" i="1"/>
  <c r="H11" i="1"/>
  <c r="H12" i="1"/>
  <c r="D13" i="1"/>
  <c r="H13" i="1"/>
  <c r="D14" i="1"/>
  <c r="H14" i="1"/>
  <c r="D15" i="1"/>
  <c r="H15" i="1"/>
  <c r="D16" i="1"/>
  <c r="H16" i="1"/>
  <c r="D17" i="1"/>
  <c r="H17" i="1"/>
  <c r="D19" i="1"/>
  <c r="H19" i="1"/>
  <c r="D20" i="1"/>
  <c r="H20" i="1"/>
  <c r="D21" i="1"/>
  <c r="H21" i="1"/>
  <c r="D22" i="1"/>
  <c r="H22" i="1"/>
  <c r="D23" i="1"/>
  <c r="H23" i="1"/>
  <c r="D24" i="1"/>
  <c r="H24" i="1"/>
  <c r="D25" i="1"/>
  <c r="H25" i="1"/>
  <c r="D26" i="1"/>
  <c r="H26" i="1"/>
  <c r="H37" i="1"/>
  <c r="D38" i="1"/>
  <c r="H38" i="1"/>
  <c r="D39" i="1"/>
  <c r="H39" i="1"/>
  <c r="D40" i="1"/>
  <c r="H40" i="1"/>
  <c r="D41" i="1"/>
  <c r="H41" i="1"/>
  <c r="D34" i="1"/>
  <c r="D6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9" i="1"/>
  <c r="I19" i="1"/>
  <c r="E20" i="1"/>
  <c r="I20" i="1"/>
  <c r="E21" i="1"/>
  <c r="I21" i="1"/>
  <c r="E22" i="1"/>
  <c r="I22" i="1"/>
  <c r="E23" i="1"/>
  <c r="I23" i="1"/>
  <c r="E24" i="1"/>
  <c r="I24" i="1"/>
  <c r="E25" i="1"/>
  <c r="I25" i="1"/>
  <c r="E26" i="1"/>
  <c r="I26" i="1"/>
  <c r="I37" i="1"/>
  <c r="E38" i="1"/>
  <c r="I38" i="1"/>
  <c r="E39" i="1"/>
  <c r="I39" i="1"/>
  <c r="E40" i="1"/>
  <c r="I40" i="1"/>
  <c r="E41" i="1"/>
  <c r="I41" i="1"/>
  <c r="E51" i="1"/>
  <c r="E53" i="1"/>
  <c r="I53" i="1"/>
  <c r="E54" i="1"/>
  <c r="I54" i="1"/>
  <c r="E55" i="1"/>
  <c r="I55" i="1"/>
  <c r="E56" i="1"/>
  <c r="I56" i="1"/>
  <c r="E57" i="1"/>
  <c r="I57" i="1"/>
  <c r="E58" i="1"/>
  <c r="I58" i="1"/>
  <c r="E59" i="1"/>
  <c r="F59" i="1"/>
  <c r="E61" i="1"/>
  <c r="I61" i="1"/>
  <c r="E62" i="1"/>
  <c r="I62" i="1"/>
  <c r="D45" i="1"/>
  <c r="D46" i="1" s="1"/>
  <c r="D48" i="1" s="1"/>
  <c r="G51" i="1" l="1"/>
  <c r="D3" i="1"/>
  <c r="D4" i="1"/>
  <c r="C9" i="1"/>
  <c r="G9" i="1"/>
  <c r="D30" i="1"/>
  <c r="D31" i="1"/>
  <c r="D33" i="1"/>
  <c r="C36" i="1"/>
  <c r="C37" i="1"/>
  <c r="B66" i="1"/>
  <c r="C66" i="1"/>
  <c r="G66" i="1"/>
  <c r="C67" i="1"/>
</calcChain>
</file>

<file path=xl/sharedStrings.xml><?xml version="1.0" encoding="utf-8"?>
<sst xmlns="http://schemas.openxmlformats.org/spreadsheetml/2006/main" count="2337" uniqueCount="1694">
  <si>
    <t>Wort</t>
  </si>
  <si>
    <t>Genitv / Deklination</t>
  </si>
  <si>
    <t>Geschlecht</t>
  </si>
  <si>
    <t>Wortart</t>
  </si>
  <si>
    <t>medius</t>
  </si>
  <si>
    <t>a;um</t>
  </si>
  <si>
    <t>-</t>
  </si>
  <si>
    <t>Adjektiv</t>
  </si>
  <si>
    <t>der mittlere</t>
  </si>
  <si>
    <t>nox</t>
  </si>
  <si>
    <t>noctis</t>
  </si>
  <si>
    <t>f</t>
  </si>
  <si>
    <t>Substantiv</t>
  </si>
  <si>
    <t>Nacht</t>
  </si>
  <si>
    <t>funditor</t>
  </si>
  <si>
    <t>m</t>
  </si>
  <si>
    <t>Schleuderer</t>
  </si>
  <si>
    <t>iter</t>
  </si>
  <si>
    <t>itineris</t>
  </si>
  <si>
    <t>n</t>
  </si>
  <si>
    <t>Marsch</t>
  </si>
  <si>
    <t>Weitere Bedeutung</t>
  </si>
  <si>
    <t>Weg</t>
  </si>
  <si>
    <r>
      <t>sagitt</t>
    </r>
    <r>
      <rPr>
        <sz val="11"/>
        <color theme="1"/>
        <rFont val="Calibri"/>
        <family val="2"/>
      </rPr>
      <t>ā</t>
    </r>
    <r>
      <rPr>
        <sz val="11"/>
        <color theme="1"/>
        <rFont val="Calibri"/>
        <family val="2"/>
        <scheme val="minor"/>
      </rPr>
      <t>rius</t>
    </r>
  </si>
  <si>
    <r>
      <rPr>
        <sz val="11"/>
        <color theme="1"/>
        <rFont val="Calibri"/>
        <family val="2"/>
      </rPr>
      <t>ō</t>
    </r>
    <r>
      <rPr>
        <sz val="11"/>
        <color theme="1"/>
        <rFont val="Calibri"/>
        <family val="2"/>
        <scheme val="minor"/>
      </rPr>
      <t>ris</t>
    </r>
  </si>
  <si>
    <t>ī</t>
  </si>
  <si>
    <t>Pfeilschützen</t>
  </si>
  <si>
    <t>op-pugnare</t>
  </si>
  <si>
    <t>Verb</t>
  </si>
  <si>
    <t>angreifen</t>
  </si>
  <si>
    <t>Verbum2</t>
  </si>
  <si>
    <t>Nummer</t>
  </si>
  <si>
    <r>
      <t>civit</t>
    </r>
    <r>
      <rPr>
        <sz val="11"/>
        <color theme="1"/>
        <rFont val="Calibri"/>
        <family val="2"/>
      </rPr>
      <t>ās</t>
    </r>
  </si>
  <si>
    <t>ātis</t>
  </si>
  <si>
    <t>Stamm</t>
  </si>
  <si>
    <t>Staat</t>
  </si>
  <si>
    <t>prae-mittere</t>
  </si>
  <si>
    <r>
      <t>d</t>
    </r>
    <r>
      <rPr>
        <sz val="11"/>
        <color theme="1"/>
        <rFont val="Calibri"/>
        <family val="2"/>
      </rPr>
      <t>ēligere</t>
    </r>
  </si>
  <si>
    <t>auswählen</t>
  </si>
  <si>
    <t>vacuus</t>
  </si>
  <si>
    <t>leer</t>
  </si>
  <si>
    <r>
      <t>expl</t>
    </r>
    <r>
      <rPr>
        <sz val="11"/>
        <color theme="1"/>
        <rFont val="Calibri"/>
        <family val="2"/>
      </rPr>
      <t>ōrātor</t>
    </r>
  </si>
  <si>
    <r>
      <t>Centuri</t>
    </r>
    <r>
      <rPr>
        <sz val="11"/>
        <color theme="1"/>
        <rFont val="Calibri"/>
        <family val="2"/>
      </rPr>
      <t>ō</t>
    </r>
  </si>
  <si>
    <r>
      <rPr>
        <sz val="11"/>
        <color theme="1"/>
        <rFont val="Calibri"/>
        <family val="2"/>
      </rPr>
      <t>ōn</t>
    </r>
    <r>
      <rPr>
        <sz val="11"/>
        <color theme="1"/>
        <rFont val="Calibri"/>
        <family val="2"/>
        <scheme val="minor"/>
      </rPr>
      <t>is</t>
    </r>
  </si>
  <si>
    <t>Kundschafter</t>
  </si>
  <si>
    <t>Zenturio</t>
  </si>
  <si>
    <r>
      <t>dēf</t>
    </r>
    <r>
      <rPr>
        <sz val="11"/>
        <color theme="1"/>
        <rFont val="Calibri"/>
        <family val="2"/>
      </rPr>
      <t>ēnsor</t>
    </r>
  </si>
  <si>
    <t>Verteidiger</t>
  </si>
  <si>
    <t>vorausschicken</t>
  </si>
  <si>
    <t>ad</t>
  </si>
  <si>
    <t>mit Akk</t>
  </si>
  <si>
    <t>zu</t>
  </si>
  <si>
    <t>bei</t>
  </si>
  <si>
    <t>oppidum</t>
  </si>
  <si>
    <t>Stadt</t>
  </si>
  <si>
    <r>
      <t>Dein Wort</t>
    </r>
    <r>
      <rPr>
        <b/>
        <sz val="16"/>
        <color theme="1"/>
        <rFont val="Calibri"/>
        <family val="2"/>
      </rPr>
      <t>↓</t>
    </r>
    <r>
      <rPr>
        <b/>
        <sz val="16"/>
        <color theme="1"/>
        <rFont val="Calibri"/>
        <family val="2"/>
        <scheme val="minor"/>
      </rPr>
      <t>:</t>
    </r>
  </si>
  <si>
    <r>
      <t>Deine Antwort</t>
    </r>
    <r>
      <rPr>
        <sz val="11"/>
        <color theme="1"/>
        <rFont val="Calibri"/>
        <family val="2"/>
      </rPr>
      <t>↓</t>
    </r>
    <r>
      <rPr>
        <sz val="11"/>
        <color theme="1"/>
        <rFont val="Calibri"/>
        <family val="2"/>
        <scheme val="minor"/>
      </rPr>
      <t>:</t>
    </r>
  </si>
  <si>
    <t>Bitte zum Lösen Feld ↓ leeren, ENTER drücken und 1 einfügen.</t>
  </si>
  <si>
    <t>venīre</t>
  </si>
  <si>
    <t>kommen</t>
  </si>
  <si>
    <t>ā</t>
  </si>
  <si>
    <t>ē</t>
  </si>
  <si>
    <t>ū</t>
  </si>
  <si>
    <t>ō</t>
  </si>
  <si>
    <t>lēgātus</t>
  </si>
  <si>
    <t>mittere</t>
  </si>
  <si>
    <t>schicken</t>
  </si>
  <si>
    <t>Gesandter</t>
  </si>
  <si>
    <t>Legat</t>
  </si>
  <si>
    <t>frūmentum</t>
  </si>
  <si>
    <t>Getreide</t>
  </si>
  <si>
    <t>ē, ex</t>
  </si>
  <si>
    <t>aus</t>
  </si>
  <si>
    <t>von…weg</t>
  </si>
  <si>
    <t>ager</t>
  </si>
  <si>
    <t>āgri</t>
  </si>
  <si>
    <t>Acker</t>
  </si>
  <si>
    <t>Feld</t>
  </si>
  <si>
    <t>oppidānus</t>
  </si>
  <si>
    <t>Städter</t>
  </si>
  <si>
    <t>(com-)portāre</t>
  </si>
  <si>
    <t>bringen</t>
  </si>
  <si>
    <t>tragen</t>
  </si>
  <si>
    <t>domum</t>
  </si>
  <si>
    <t>nach Hause</t>
  </si>
  <si>
    <t>auxilium</t>
  </si>
  <si>
    <t>Hilfe</t>
  </si>
  <si>
    <r>
      <t>singul</t>
    </r>
    <r>
      <rPr>
        <sz val="11"/>
        <color theme="1"/>
        <rFont val="Calibri"/>
        <family val="2"/>
      </rPr>
      <t>āris</t>
    </r>
  </si>
  <si>
    <t>e</t>
  </si>
  <si>
    <t>einzigartig</t>
  </si>
  <si>
    <t>poscere</t>
  </si>
  <si>
    <t>fordern</t>
  </si>
  <si>
    <t>verlangen</t>
  </si>
  <si>
    <t>obses</t>
  </si>
  <si>
    <t>obsidis</t>
  </si>
  <si>
    <t>Geisel</t>
  </si>
  <si>
    <t>eques</t>
  </si>
  <si>
    <t>itis</t>
  </si>
  <si>
    <t>Reiter</t>
  </si>
  <si>
    <r>
      <t>multitūd</t>
    </r>
    <r>
      <rPr>
        <sz val="11"/>
        <color theme="1"/>
        <rFont val="Calibri"/>
        <family val="2"/>
      </rPr>
      <t>ō</t>
    </r>
  </si>
  <si>
    <t>inis</t>
  </si>
  <si>
    <t>Menge</t>
  </si>
  <si>
    <r>
      <t>c</t>
    </r>
    <r>
      <rPr>
        <sz val="11"/>
        <color theme="1"/>
        <rFont val="Calibri"/>
        <family val="2"/>
      </rPr>
      <t>ōn-servāre</t>
    </r>
  </si>
  <si>
    <t>schonen</t>
  </si>
  <si>
    <r>
      <t>caus</t>
    </r>
    <r>
      <rPr>
        <sz val="11"/>
        <color theme="1"/>
        <rFont val="Calibri"/>
        <family val="2"/>
      </rPr>
      <t>ā</t>
    </r>
  </si>
  <si>
    <t>mit Gen</t>
  </si>
  <si>
    <t>wegen</t>
  </si>
  <si>
    <r>
      <t>v</t>
    </r>
    <r>
      <rPr>
        <sz val="11"/>
        <color theme="1"/>
        <rFont val="Calibri"/>
        <family val="2"/>
      </rPr>
      <t>ālēre</t>
    </r>
  </si>
  <si>
    <t>vermögen</t>
  </si>
  <si>
    <t>stark sein</t>
  </si>
  <si>
    <r>
      <t>auct</t>
    </r>
    <r>
      <rPr>
        <sz val="11"/>
        <color theme="1"/>
        <rFont val="Calibri"/>
        <family val="2"/>
      </rPr>
      <t>ōritās</t>
    </r>
  </si>
  <si>
    <t>Autorität</t>
  </si>
  <si>
    <t>Ansehen</t>
  </si>
  <si>
    <t>et…et</t>
  </si>
  <si>
    <t>sowohl, als auch</t>
  </si>
  <si>
    <t>einerseits, andererseits</t>
  </si>
  <si>
    <r>
      <t>pl</t>
    </r>
    <r>
      <rPr>
        <sz val="11"/>
        <color theme="1"/>
        <rFont val="Calibri"/>
        <family val="2"/>
      </rPr>
      <t>ūrimum</t>
    </r>
  </si>
  <si>
    <t>Adverb</t>
  </si>
  <si>
    <t>am meisten</t>
  </si>
  <si>
    <r>
      <t>c</t>
    </r>
    <r>
      <rPr>
        <sz val="11"/>
        <color theme="1"/>
        <rFont val="Calibri"/>
        <family val="2"/>
      </rPr>
      <t>ōpiae</t>
    </r>
  </si>
  <si>
    <t>ārum</t>
  </si>
  <si>
    <t>Truppen</t>
  </si>
  <si>
    <r>
      <t>c</t>
    </r>
    <r>
      <rPr>
        <sz val="11"/>
        <color theme="1"/>
        <rFont val="Calibri"/>
        <family val="2"/>
      </rPr>
      <t>ōpia</t>
    </r>
  </si>
  <si>
    <t>ae</t>
  </si>
  <si>
    <t>Vorrat</t>
  </si>
  <si>
    <t>pabulum</t>
  </si>
  <si>
    <t>Grünfutter</t>
  </si>
  <si>
    <t>Futter</t>
  </si>
  <si>
    <t>esse</t>
  </si>
  <si>
    <t>als Vollerb</t>
  </si>
  <si>
    <t>existieren</t>
  </si>
  <si>
    <t>vorhanden sein</t>
  </si>
  <si>
    <r>
      <t>cum pr</t>
    </r>
    <r>
      <rPr>
        <sz val="11"/>
        <color theme="1"/>
        <rFont val="Calibri"/>
        <family val="2"/>
      </rPr>
      <t>īmum</t>
    </r>
  </si>
  <si>
    <t>sobald</t>
  </si>
  <si>
    <r>
      <t>d</t>
    </r>
    <r>
      <rPr>
        <sz val="11"/>
        <color theme="1"/>
        <rFont val="Calibri"/>
        <family val="2"/>
      </rPr>
      <t>ē-dūcere</t>
    </r>
  </si>
  <si>
    <t>hinführen</t>
  </si>
  <si>
    <r>
      <t>aest</t>
    </r>
    <r>
      <rPr>
        <sz val="11"/>
        <color theme="1"/>
        <rFont val="Calibri"/>
        <family val="2"/>
      </rPr>
      <t>ās</t>
    </r>
  </si>
  <si>
    <t>Sommer</t>
  </si>
  <si>
    <t>initium</t>
  </si>
  <si>
    <t>Anfang</t>
  </si>
  <si>
    <t>novus</t>
  </si>
  <si>
    <t>a, um</t>
  </si>
  <si>
    <t>neu</t>
  </si>
  <si>
    <r>
      <t>c</t>
    </r>
    <r>
      <rPr>
        <sz val="11"/>
        <color theme="1"/>
        <rFont val="Calibri"/>
        <family val="2"/>
      </rPr>
      <t>ōn-scrībere</t>
    </r>
  </si>
  <si>
    <t>ausheben</t>
  </si>
  <si>
    <r>
      <t>legi</t>
    </r>
    <r>
      <rPr>
        <sz val="11"/>
        <color theme="1"/>
        <rFont val="Calibri"/>
        <family val="2"/>
      </rPr>
      <t>ō</t>
    </r>
  </si>
  <si>
    <t>ōnis</t>
  </si>
  <si>
    <t>Legion</t>
  </si>
  <si>
    <r>
      <t>du</t>
    </r>
    <r>
      <rPr>
        <sz val="11"/>
        <color theme="1"/>
        <rFont val="Calibri"/>
        <family val="2"/>
      </rPr>
      <t>ō</t>
    </r>
  </si>
  <si>
    <t>zwei</t>
  </si>
  <si>
    <t>ae,o</t>
  </si>
  <si>
    <r>
      <t>pr</t>
    </r>
    <r>
      <rPr>
        <sz val="11"/>
        <color theme="1"/>
        <rFont val="Calibri"/>
        <family val="2"/>
      </rPr>
      <t>ō-icere</t>
    </r>
  </si>
  <si>
    <t>wegwerfen</t>
  </si>
  <si>
    <t>aufgeben</t>
  </si>
  <si>
    <t>patrius</t>
  </si>
  <si>
    <t>väterlich</t>
  </si>
  <si>
    <t>angestammt</t>
  </si>
  <si>
    <r>
      <t>d</t>
    </r>
    <r>
      <rPr>
        <sz val="11"/>
        <color theme="1"/>
        <rFont val="Calibri"/>
        <family val="2"/>
      </rPr>
      <t>ēdere</t>
    </r>
  </si>
  <si>
    <t>ausliefern</t>
  </si>
  <si>
    <t>übergeben</t>
  </si>
  <si>
    <r>
      <t>c</t>
    </r>
    <r>
      <rPr>
        <sz val="11"/>
        <color theme="1"/>
        <rFont val="Calibri"/>
        <family val="2"/>
      </rPr>
      <t>ēterī</t>
    </r>
  </si>
  <si>
    <t>ae,a</t>
  </si>
  <si>
    <t>die übrigen</t>
  </si>
  <si>
    <r>
      <t>in-c</t>
    </r>
    <r>
      <rPr>
        <sz val="11"/>
        <color theme="1"/>
        <rFont val="Calibri"/>
        <family val="2"/>
      </rPr>
      <t>ūsāre</t>
    </r>
  </si>
  <si>
    <t>anklagen</t>
  </si>
  <si>
    <r>
      <t>in-crepit</t>
    </r>
    <r>
      <rPr>
        <sz val="11"/>
        <color theme="1"/>
        <rFont val="Calibri"/>
        <family val="2"/>
      </rPr>
      <t>āre</t>
    </r>
  </si>
  <si>
    <t>beschimpfen</t>
  </si>
  <si>
    <r>
      <t>virt</t>
    </r>
    <r>
      <rPr>
        <sz val="11"/>
        <color theme="1"/>
        <rFont val="Calibri"/>
        <family val="2"/>
      </rPr>
      <t>ūs</t>
    </r>
  </si>
  <si>
    <t>ūtis</t>
  </si>
  <si>
    <t>Tapferkeit</t>
  </si>
  <si>
    <t>ferus</t>
  </si>
  <si>
    <t>wild</t>
  </si>
  <si>
    <t>unzivilisiert</t>
  </si>
  <si>
    <r>
      <t>hom</t>
    </r>
    <r>
      <rPr>
        <sz val="11"/>
        <color theme="1"/>
        <rFont val="Calibri"/>
        <family val="2"/>
      </rPr>
      <t>ō</t>
    </r>
  </si>
  <si>
    <t>hominis</t>
  </si>
  <si>
    <t>Mensch</t>
  </si>
  <si>
    <t>locus</t>
  </si>
  <si>
    <t>Weiter Bedeutung</t>
  </si>
  <si>
    <t>Ort</t>
  </si>
  <si>
    <t>Anstehen</t>
  </si>
  <si>
    <t>Stelle</t>
  </si>
  <si>
    <r>
      <t>d</t>
    </r>
    <r>
      <rPr>
        <sz val="11"/>
        <color theme="1"/>
        <rFont val="Calibri"/>
        <family val="2"/>
      </rPr>
      <t>ē</t>
    </r>
  </si>
  <si>
    <t>mit Abl</t>
  </si>
  <si>
    <t>von</t>
  </si>
  <si>
    <t>über</t>
  </si>
  <si>
    <t>von (herab)</t>
  </si>
  <si>
    <r>
      <t>hab</t>
    </r>
    <r>
      <rPr>
        <sz val="11"/>
        <color theme="1"/>
        <rFont val="Calibri"/>
        <family val="2"/>
      </rPr>
      <t>ēre</t>
    </r>
  </si>
  <si>
    <t>haben</t>
  </si>
  <si>
    <t>controversia</t>
  </si>
  <si>
    <t>Streitigkeiten</t>
  </si>
  <si>
    <t>halten</t>
  </si>
  <si>
    <t>haben als</t>
  </si>
  <si>
    <t>fortissimus</t>
  </si>
  <si>
    <t>sehr tapfer</t>
  </si>
  <si>
    <t>perpetuus</t>
  </si>
  <si>
    <t>dauernd</t>
  </si>
  <si>
    <t>fortwährend</t>
  </si>
  <si>
    <r>
      <t>iuv</t>
    </r>
    <r>
      <rPr>
        <sz val="11"/>
        <color theme="1"/>
        <rFont val="Calibri"/>
        <family val="2"/>
      </rPr>
      <t>āre</t>
    </r>
  </si>
  <si>
    <t>unterstützen</t>
  </si>
  <si>
    <t>facere</t>
  </si>
  <si>
    <t>tun</t>
  </si>
  <si>
    <t>machen</t>
  </si>
  <si>
    <r>
      <t>imper</t>
    </r>
    <r>
      <rPr>
        <sz val="11"/>
        <color theme="1"/>
        <rFont val="Calibri"/>
        <family val="2"/>
      </rPr>
      <t>ātum</t>
    </r>
  </si>
  <si>
    <t>Befehl</t>
  </si>
  <si>
    <r>
      <t>par</t>
    </r>
    <r>
      <rPr>
        <sz val="11"/>
        <color theme="1"/>
        <rFont val="Calibri"/>
        <family val="2"/>
      </rPr>
      <t>ātus</t>
    </r>
  </si>
  <si>
    <t>bereit</t>
  </si>
  <si>
    <t>ab-dere</t>
  </si>
  <si>
    <t>verstecken</t>
  </si>
  <si>
    <t>verbergen</t>
  </si>
  <si>
    <t>proximus</t>
  </si>
  <si>
    <t>nächster</t>
  </si>
  <si>
    <r>
      <t>mand</t>
    </r>
    <r>
      <rPr>
        <sz val="11"/>
        <color theme="1"/>
        <rFont val="Calibri"/>
        <family val="2"/>
      </rPr>
      <t>āre</t>
    </r>
  </si>
  <si>
    <t>übertragen</t>
  </si>
  <si>
    <t>fuga</t>
  </si>
  <si>
    <t>Flucht</t>
  </si>
  <si>
    <r>
      <t>d</t>
    </r>
    <r>
      <rPr>
        <sz val="11"/>
        <color theme="1"/>
        <rFont val="Calibri"/>
        <family val="2"/>
      </rPr>
      <t>ī-videre</t>
    </r>
  </si>
  <si>
    <t xml:space="preserve">teilen </t>
  </si>
  <si>
    <t>trennen</t>
  </si>
  <si>
    <t xml:space="preserve">ā, ab </t>
  </si>
  <si>
    <r>
      <t>pr</t>
    </r>
    <r>
      <rPr>
        <sz val="11"/>
        <color theme="1"/>
        <rFont val="Calibri"/>
        <family val="2"/>
      </rPr>
      <t>ōvincia</t>
    </r>
  </si>
  <si>
    <t>Provinz</t>
  </si>
  <si>
    <t>Rhodanus</t>
  </si>
  <si>
    <t>Rhône</t>
  </si>
  <si>
    <t>Infinitiv</t>
  </si>
  <si>
    <t>Übersetzung</t>
  </si>
  <si>
    <t>Ü-Infinitiv</t>
  </si>
  <si>
    <t>Stammformen</t>
  </si>
  <si>
    <t>Ü-Ind. Präs. Aktiv</t>
  </si>
  <si>
    <t>Ind. Präsens passiv</t>
  </si>
  <si>
    <t>Ü-Ind. Präs. Passiv</t>
  </si>
  <si>
    <t>Ü-Ind. Imperfekt aktiv</t>
  </si>
  <si>
    <t>Ind. Imperfekt aktiv</t>
  </si>
  <si>
    <t>Ind. Imperfekt passiv</t>
  </si>
  <si>
    <t>3. P S Ind. Präsens aktiv</t>
  </si>
  <si>
    <t>Ü-Ind. Imperfekt pasiv</t>
  </si>
  <si>
    <t>3.p.Sg Perfekt aktiv</t>
  </si>
  <si>
    <t>Ü-3.p.Sg Perfekt aktiv</t>
  </si>
  <si>
    <t>3.p.Sg Perfekt passiv</t>
  </si>
  <si>
    <t>Ü-3.p.Sg Perfekt passiv</t>
  </si>
  <si>
    <t>Ü-3.p.Sg Plusquamperfekt aktiv</t>
  </si>
  <si>
    <t>3.p.Sg Plusquamperfekt aktiv</t>
  </si>
  <si>
    <t>3.p.Sg Plusquamperfekt passiv</t>
  </si>
  <si>
    <t>Ü-3.p.Sg Plusquamperfekt Passiv</t>
  </si>
  <si>
    <t>3. P pl Ind. Präsens aktiv</t>
  </si>
  <si>
    <t>Ü-3.p.PL Plusquamperfekt aktiv</t>
  </si>
  <si>
    <t>3.p.Pl Perfekt aktiv</t>
  </si>
  <si>
    <t>Ü-3.p.Pl Perfekt aktiv</t>
  </si>
  <si>
    <t>3.p.Pl Perfekt passiv</t>
  </si>
  <si>
    <t>3.p.Pl Plusquamperfekt aktiv</t>
  </si>
  <si>
    <t>Ü-3.p.Pl Perfekt passiv</t>
  </si>
  <si>
    <t>3.p.Pl Plusquamperfekt passiv</t>
  </si>
  <si>
    <t>Ü-3.p.pl Plusquamperfekt Passiv</t>
  </si>
  <si>
    <t>mitto, misi, missus</t>
  </si>
  <si>
    <t>mittunt</t>
  </si>
  <si>
    <t>schickte</t>
  </si>
  <si>
    <t>mittuntur</t>
  </si>
  <si>
    <t>wird geschickt</t>
  </si>
  <si>
    <t>mittebat</t>
  </si>
  <si>
    <t>mittebant</t>
  </si>
  <si>
    <t>schickt</t>
  </si>
  <si>
    <t>werden geschickt</t>
  </si>
  <si>
    <t>schickten</t>
  </si>
  <si>
    <t>mittebantur</t>
  </si>
  <si>
    <t>wurden geschickt</t>
  </si>
  <si>
    <t>miserunt</t>
  </si>
  <si>
    <t>haben geschickt</t>
  </si>
  <si>
    <t>missi sunt</t>
  </si>
  <si>
    <t>sind geschickt worden</t>
  </si>
  <si>
    <t>miserat</t>
  </si>
  <si>
    <t>miserant</t>
  </si>
  <si>
    <t>hatten geschickt</t>
  </si>
  <si>
    <t>missi erant</t>
  </si>
  <si>
    <t>waren geschickt worden</t>
  </si>
  <si>
    <t>mittit</t>
  </si>
  <si>
    <t>mittitur</t>
  </si>
  <si>
    <t>mittebatur</t>
  </si>
  <si>
    <t>wurde geschickt</t>
  </si>
  <si>
    <t>misit</t>
  </si>
  <si>
    <t>hat geschickt</t>
  </si>
  <si>
    <t>missus est</t>
  </si>
  <si>
    <t>ist geschickt worden</t>
  </si>
  <si>
    <t>hatte geschickt</t>
  </si>
  <si>
    <t>missus erat</t>
  </si>
  <si>
    <t>war geschickt worden</t>
  </si>
  <si>
    <t>videre</t>
  </si>
  <si>
    <t>erblicken</t>
  </si>
  <si>
    <t>video, vidi, visus</t>
  </si>
  <si>
    <t>videt</t>
  </si>
  <si>
    <t>erblickt</t>
  </si>
  <si>
    <t>videtur</t>
  </si>
  <si>
    <t>wird erblickt</t>
  </si>
  <si>
    <t>videbat</t>
  </si>
  <si>
    <t>erblickte</t>
  </si>
  <si>
    <t>videbatur</t>
  </si>
  <si>
    <t>wurde erblickt</t>
  </si>
  <si>
    <t>vidit</t>
  </si>
  <si>
    <t>hat erblickt</t>
  </si>
  <si>
    <t>visus est</t>
  </si>
  <si>
    <t>ist erblickt worden</t>
  </si>
  <si>
    <t>viderat</t>
  </si>
  <si>
    <t>hatte erblickt</t>
  </si>
  <si>
    <t>visus erat</t>
  </si>
  <si>
    <t>war erblickt worden</t>
  </si>
  <si>
    <t>vident</t>
  </si>
  <si>
    <t>videntur</t>
  </si>
  <si>
    <t>werden erblickt</t>
  </si>
  <si>
    <t>videbant</t>
  </si>
  <si>
    <t>erblickten</t>
  </si>
  <si>
    <t>videbantur</t>
  </si>
  <si>
    <t>wurden erblickt</t>
  </si>
  <si>
    <t>viderunt</t>
  </si>
  <si>
    <t>haben erblickt</t>
  </si>
  <si>
    <t>visi sunt</t>
  </si>
  <si>
    <t>sind erblickt worden</t>
  </si>
  <si>
    <t>viderant</t>
  </si>
  <si>
    <t>hatten erblickt</t>
  </si>
  <si>
    <t>visi erant</t>
  </si>
  <si>
    <t>pugnare</t>
  </si>
  <si>
    <t>kämpfen</t>
  </si>
  <si>
    <t>pugnant</t>
  </si>
  <si>
    <t>pugnantur</t>
  </si>
  <si>
    <t>wurden gekämpft</t>
  </si>
  <si>
    <t>pugnabat</t>
  </si>
  <si>
    <t>kämpften</t>
  </si>
  <si>
    <t>pugnabant</t>
  </si>
  <si>
    <t>pugnabantur</t>
  </si>
  <si>
    <t>werden gekämpft</t>
  </si>
  <si>
    <t>pugnaverunt</t>
  </si>
  <si>
    <t>haben gekämpft</t>
  </si>
  <si>
    <t>pugnati sunt</t>
  </si>
  <si>
    <t>sind gekämpft worden</t>
  </si>
  <si>
    <t>pugnaverant</t>
  </si>
  <si>
    <t>hatten gekämpft</t>
  </si>
  <si>
    <t>pugnati erant</t>
  </si>
  <si>
    <t>waren gekämpft worden</t>
  </si>
  <si>
    <t>waren erblickt worden</t>
  </si>
  <si>
    <t>pugno, pugnavi, pugnatum</t>
  </si>
  <si>
    <t>pugnat</t>
  </si>
  <si>
    <t>kämpft</t>
  </si>
  <si>
    <t>pugnatur</t>
  </si>
  <si>
    <t>wird gekämpft</t>
  </si>
  <si>
    <t>kämpfte</t>
  </si>
  <si>
    <t>pugnabatur</t>
  </si>
  <si>
    <t>wurde gekämpft</t>
  </si>
  <si>
    <t>pugnavit</t>
  </si>
  <si>
    <t>hat gekämpft</t>
  </si>
  <si>
    <t>pugnatus est</t>
  </si>
  <si>
    <t>ist gekämpft worden</t>
  </si>
  <si>
    <t>pugnaverat</t>
  </si>
  <si>
    <t>hatte gekämpft</t>
  </si>
  <si>
    <t>pugnatus erat</t>
  </si>
  <si>
    <t>war gekämpft worden</t>
  </si>
  <si>
    <t>ducere</t>
  </si>
  <si>
    <t>führen</t>
  </si>
  <si>
    <t>duco, duxi, ductus</t>
  </si>
  <si>
    <t>ducit</t>
  </si>
  <si>
    <t>führt</t>
  </si>
  <si>
    <t>ducitur</t>
  </si>
  <si>
    <t>wird geführt</t>
  </si>
  <si>
    <t>ducebat</t>
  </si>
  <si>
    <t>führte</t>
  </si>
  <si>
    <t>ducebatur</t>
  </si>
  <si>
    <t>wurde geführt</t>
  </si>
  <si>
    <t>duxit</t>
  </si>
  <si>
    <t>hat geführt</t>
  </si>
  <si>
    <t>ductus est</t>
  </si>
  <si>
    <t>ist geführt worden</t>
  </si>
  <si>
    <t>duxerat</t>
  </si>
  <si>
    <t>hatte geführt</t>
  </si>
  <si>
    <t>ductus erat</t>
  </si>
  <si>
    <t>war geführt worden</t>
  </si>
  <si>
    <t>ducunt</t>
  </si>
  <si>
    <t>ducuntur</t>
  </si>
  <si>
    <t>werden geführt</t>
  </si>
  <si>
    <t>ducebant</t>
  </si>
  <si>
    <t>führten</t>
  </si>
  <si>
    <t>ducebantur</t>
  </si>
  <si>
    <t>wurden geführt</t>
  </si>
  <si>
    <t>duxerunt</t>
  </si>
  <si>
    <t>haben geführt</t>
  </si>
  <si>
    <t>ducti sunt</t>
  </si>
  <si>
    <t>sind geführt worden</t>
  </si>
  <si>
    <t>duxerant</t>
  </si>
  <si>
    <t>hatten geführt</t>
  </si>
  <si>
    <t>ducti erant</t>
  </si>
  <si>
    <t>Infinitiv:</t>
  </si>
  <si>
    <t>Latein</t>
  </si>
  <si>
    <t>Präsens aktiv 3.P Sg m:</t>
  </si>
  <si>
    <t>Ind. Präsens aktiv  3.P Sg m:</t>
  </si>
  <si>
    <t>Ind. Präsens passiv  3.P Sg m:</t>
  </si>
  <si>
    <t>Präsens passiv 3.P Sg m:</t>
  </si>
  <si>
    <t>Stammformen anzeigen? Dann 1 eintagen:</t>
  </si>
  <si>
    <t>Ind. Imperfekt aktiv 3.P Sg m:</t>
  </si>
  <si>
    <t>Ind. Imperfekt passiv 3.P Sg m:</t>
  </si>
  <si>
    <t>Präteritum aktiv 3.P Sg m:</t>
  </si>
  <si>
    <t>Perfekt passiv 3.P Sg m:</t>
  </si>
  <si>
    <t>Plusquamperfekt passiv 3.P Sg m:</t>
  </si>
  <si>
    <t>Plusquamperfekt aktiv 3.P Sg m:</t>
  </si>
  <si>
    <t>Perfekt aktiv 3.P Sg m:</t>
  </si>
  <si>
    <t>Ind. Präsens aktiv  3.P Pl m:</t>
  </si>
  <si>
    <t>Ind. Präsens passiv  3.P Pl m:</t>
  </si>
  <si>
    <t>Ind. Imperfekt aktiv 3.P Pl m:</t>
  </si>
  <si>
    <t>Ind. Imperfekt passiv 3.P Pl m:</t>
  </si>
  <si>
    <t>Perfekt aktiv 3.P Pl m:</t>
  </si>
  <si>
    <t>Perfekt passiv 3.P Pl m:</t>
  </si>
  <si>
    <t>Plusquamperfekt aktiv 3.P Pl m:</t>
  </si>
  <si>
    <t>Plusquamperfekt passiv 3.P Pl m:</t>
  </si>
  <si>
    <t>Präsens aktiv 3.P Pl m:</t>
  </si>
  <si>
    <t>Präsens passiv 3.P Pl m:</t>
  </si>
  <si>
    <t>Präteritum aktiv 3.P Pl m:</t>
  </si>
  <si>
    <r>
      <t xml:space="preserve">Übersetzung </t>
    </r>
    <r>
      <rPr>
        <sz val="16"/>
        <color rgb="FFFF0000"/>
        <rFont val="Calibri"/>
        <family val="2"/>
        <scheme val="minor"/>
      </rPr>
      <t>ohne Pronomen!</t>
    </r>
  </si>
  <si>
    <t>finire</t>
  </si>
  <si>
    <t>begrenzen</t>
  </si>
  <si>
    <t>finio, finivi, finitum</t>
  </si>
  <si>
    <t>beenden</t>
  </si>
  <si>
    <t>finit</t>
  </si>
  <si>
    <t>beendet</t>
  </si>
  <si>
    <t>finitur</t>
  </si>
  <si>
    <t>wird beendet</t>
  </si>
  <si>
    <t>finiebat</t>
  </si>
  <si>
    <t>beendetet</t>
  </si>
  <si>
    <t>finiebatur</t>
  </si>
  <si>
    <t>wurde beendet</t>
  </si>
  <si>
    <t>finivit</t>
  </si>
  <si>
    <t>hat beendet</t>
  </si>
  <si>
    <t>finitus est</t>
  </si>
  <si>
    <t>ist beendet worden</t>
  </si>
  <si>
    <t>finiverat</t>
  </si>
  <si>
    <t>hatte beendet</t>
  </si>
  <si>
    <t>finitus erat</t>
  </si>
  <si>
    <t>war beendet worden</t>
  </si>
  <si>
    <t xml:space="preserve">capere </t>
  </si>
  <si>
    <t>ergreifen</t>
  </si>
  <si>
    <t>capit</t>
  </si>
  <si>
    <t>ergreift</t>
  </si>
  <si>
    <t>capitur</t>
  </si>
  <si>
    <t>wird ergriffen</t>
  </si>
  <si>
    <t>capiebat</t>
  </si>
  <si>
    <t>ergriff</t>
  </si>
  <si>
    <t>capiebatur</t>
  </si>
  <si>
    <t>wurde ergriffen</t>
  </si>
  <si>
    <t>cepit</t>
  </si>
  <si>
    <t>hat ergriffen</t>
  </si>
  <si>
    <t>captus est</t>
  </si>
  <si>
    <t>ist ergriffen worden</t>
  </si>
  <si>
    <t>ceperat</t>
  </si>
  <si>
    <t xml:space="preserve">hatte ergriffen </t>
  </si>
  <si>
    <t>captus erat</t>
  </si>
  <si>
    <t>war ergriffen worden</t>
  </si>
  <si>
    <t>portare</t>
  </si>
  <si>
    <t>petere</t>
  </si>
  <si>
    <t>erstreben</t>
  </si>
  <si>
    <t>audire</t>
  </si>
  <si>
    <t>hören</t>
  </si>
  <si>
    <t>venire</t>
  </si>
  <si>
    <t>ponere</t>
  </si>
  <si>
    <t>augere</t>
  </si>
  <si>
    <t>dare</t>
  </si>
  <si>
    <t>sein</t>
  </si>
  <si>
    <t>sum, fui</t>
  </si>
  <si>
    <t>est</t>
  </si>
  <si>
    <t>ist</t>
  </si>
  <si>
    <t>erat</t>
  </si>
  <si>
    <t>war</t>
  </si>
  <si>
    <t>fuit</t>
  </si>
  <si>
    <t>ist gewesen</t>
  </si>
  <si>
    <t>fuerat</t>
  </si>
  <si>
    <t>war gewesen</t>
  </si>
  <si>
    <t>sunt</t>
  </si>
  <si>
    <t>sind</t>
  </si>
  <si>
    <t>erant</t>
  </si>
  <si>
    <t>waren</t>
  </si>
  <si>
    <t>fuerunt</t>
  </si>
  <si>
    <t>sind gewesen</t>
  </si>
  <si>
    <t>fuerant</t>
  </si>
  <si>
    <t>waren gewesen</t>
  </si>
  <si>
    <t>waren geführt worden</t>
  </si>
  <si>
    <t>finiunt</t>
  </si>
  <si>
    <t>audiunt</t>
  </si>
  <si>
    <t>veniunt</t>
  </si>
  <si>
    <t>finiuntur</t>
  </si>
  <si>
    <t>finiebant</t>
  </si>
  <si>
    <t>audiebant</t>
  </si>
  <si>
    <t>veniebant</t>
  </si>
  <si>
    <t>finiebantur</t>
  </si>
  <si>
    <t>finiverunt</t>
  </si>
  <si>
    <t>audiverunt</t>
  </si>
  <si>
    <t>finiti sunt</t>
  </si>
  <si>
    <t>auditi sunt</t>
  </si>
  <si>
    <t>finiverant</t>
  </si>
  <si>
    <t>finiti erant</t>
  </si>
  <si>
    <t>capiunt</t>
  </si>
  <si>
    <t>capiuntur</t>
  </si>
  <si>
    <t>werden ergriffen</t>
  </si>
  <si>
    <t>capiebant</t>
  </si>
  <si>
    <t>ergriffen</t>
  </si>
  <si>
    <t>capiebantur</t>
  </si>
  <si>
    <t>wurden ergriffen</t>
  </si>
  <si>
    <t>ceperunt</t>
  </si>
  <si>
    <t>haben ergriffen</t>
  </si>
  <si>
    <t>capti sunt</t>
  </si>
  <si>
    <t>facti sunt</t>
  </si>
  <si>
    <t>sind ergriffen worden</t>
  </si>
  <si>
    <t>ceperant</t>
  </si>
  <si>
    <t>hatten ergriffen</t>
  </si>
  <si>
    <t>capti erant</t>
  </si>
  <si>
    <t>waren ergriffen worden</t>
  </si>
  <si>
    <t>porto, portavi, portatum</t>
  </si>
  <si>
    <t>portat</t>
  </si>
  <si>
    <t>bringt</t>
  </si>
  <si>
    <t>portatur</t>
  </si>
  <si>
    <t>wird gebracht</t>
  </si>
  <si>
    <t>portabat</t>
  </si>
  <si>
    <t>brachte</t>
  </si>
  <si>
    <t>portabatur</t>
  </si>
  <si>
    <t>wurde gebracht</t>
  </si>
  <si>
    <t>portavit</t>
  </si>
  <si>
    <t>hat gebracht</t>
  </si>
  <si>
    <t>portatus est</t>
  </si>
  <si>
    <t>ist gebracht worden</t>
  </si>
  <si>
    <t>portaverat</t>
  </si>
  <si>
    <t>hatte gebracht</t>
  </si>
  <si>
    <t>portatus erat</t>
  </si>
  <si>
    <t>war gebracht worden</t>
  </si>
  <si>
    <t>vermehren</t>
  </si>
  <si>
    <t>geben</t>
  </si>
  <si>
    <t>facio, feci, factum</t>
  </si>
  <si>
    <t>facit</t>
  </si>
  <si>
    <t>macht</t>
  </si>
  <si>
    <t>facitur</t>
  </si>
  <si>
    <t>wird gemacht</t>
  </si>
  <si>
    <t>faciebat</t>
  </si>
  <si>
    <t>machte</t>
  </si>
  <si>
    <t>faciebatur</t>
  </si>
  <si>
    <t>wurde gemacht</t>
  </si>
  <si>
    <t>fecit</t>
  </si>
  <si>
    <t>hat gemacht</t>
  </si>
  <si>
    <t>factus est</t>
  </si>
  <si>
    <t>ist gemacht worden</t>
  </si>
  <si>
    <t>fecerat</t>
  </si>
  <si>
    <t>hatte gemacht</t>
  </si>
  <si>
    <t>factus erat</t>
  </si>
  <si>
    <t>war gemacht worden</t>
  </si>
  <si>
    <t>portant</t>
  </si>
  <si>
    <t>portantur</t>
  </si>
  <si>
    <t>werden gebracht</t>
  </si>
  <si>
    <t>portabant</t>
  </si>
  <si>
    <t>brachten</t>
  </si>
  <si>
    <t>portabantur</t>
  </si>
  <si>
    <t>wurden gebracht</t>
  </si>
  <si>
    <t>portaverunt</t>
  </si>
  <si>
    <t>haben gebracht</t>
  </si>
  <si>
    <t>portati sunt</t>
  </si>
  <si>
    <t>dati sunt</t>
  </si>
  <si>
    <t>sind gebracht worden</t>
  </si>
  <si>
    <t>portaverant</t>
  </si>
  <si>
    <t>hatten gebracht</t>
  </si>
  <si>
    <t>portati erant</t>
  </si>
  <si>
    <t>waren gebracht worden</t>
  </si>
  <si>
    <t>faciunt</t>
  </si>
  <si>
    <t>faciuntur</t>
  </si>
  <si>
    <t>werden gemacht</t>
  </si>
  <si>
    <t>faciebant</t>
  </si>
  <si>
    <t>machten</t>
  </si>
  <si>
    <t>faciebantur</t>
  </si>
  <si>
    <t>wurden gemacht</t>
  </si>
  <si>
    <t>fecerunt</t>
  </si>
  <si>
    <t>haben gemacht</t>
  </si>
  <si>
    <t>sind gemacht worden</t>
  </si>
  <si>
    <t>fecerant</t>
  </si>
  <si>
    <t>hatten gemacht</t>
  </si>
  <si>
    <t>facti erant</t>
  </si>
  <si>
    <t>waren gemacht worden</t>
  </si>
  <si>
    <t>peto, petivi, petitum</t>
  </si>
  <si>
    <t>petit</t>
  </si>
  <si>
    <t>erstrebt</t>
  </si>
  <si>
    <t>petitur</t>
  </si>
  <si>
    <t>wird erstrebt</t>
  </si>
  <si>
    <t>petebat</t>
  </si>
  <si>
    <t>ponebat</t>
  </si>
  <si>
    <t>augebat</t>
  </si>
  <si>
    <t>erstrebte</t>
  </si>
  <si>
    <t>petebatur</t>
  </si>
  <si>
    <t>wurde erstrebt</t>
  </si>
  <si>
    <t>petivit</t>
  </si>
  <si>
    <t>hat erstrebt</t>
  </si>
  <si>
    <t>petitus est</t>
  </si>
  <si>
    <t>ist erstrebt worden</t>
  </si>
  <si>
    <t>petiverat</t>
  </si>
  <si>
    <t>hatte erstrebt</t>
  </si>
  <si>
    <t>petitus erat</t>
  </si>
  <si>
    <t>war erstrebt worden</t>
  </si>
  <si>
    <t>petunt</t>
  </si>
  <si>
    <t>ponunt</t>
  </si>
  <si>
    <t>petuntur</t>
  </si>
  <si>
    <t>werden erstrebt</t>
  </si>
  <si>
    <t>petebant</t>
  </si>
  <si>
    <t>ponebant</t>
  </si>
  <si>
    <t>augebant</t>
  </si>
  <si>
    <t>erstrebten</t>
  </si>
  <si>
    <t>petebantur</t>
  </si>
  <si>
    <t>wurden erstrebt</t>
  </si>
  <si>
    <t>petiverunt</t>
  </si>
  <si>
    <t>haben erstrebt</t>
  </si>
  <si>
    <t>petiti sunt</t>
  </si>
  <si>
    <t>sind erstrebt worden</t>
  </si>
  <si>
    <t>petiverant</t>
  </si>
  <si>
    <t>hatten erstrebt</t>
  </si>
  <si>
    <t>petiti erant</t>
  </si>
  <si>
    <t>waren erstrebt worden</t>
  </si>
  <si>
    <t>audit</t>
  </si>
  <si>
    <t>hört</t>
  </si>
  <si>
    <t>auditur</t>
  </si>
  <si>
    <t>wird gehört</t>
  </si>
  <si>
    <t>audiebat</t>
  </si>
  <si>
    <t>veniebat</t>
  </si>
  <si>
    <t>hörte</t>
  </si>
  <si>
    <t>audiebatur</t>
  </si>
  <si>
    <t>wurde gehört</t>
  </si>
  <si>
    <t>audivit</t>
  </si>
  <si>
    <t>hat gehört</t>
  </si>
  <si>
    <t>auditus est</t>
  </si>
  <si>
    <t>audiverat</t>
  </si>
  <si>
    <t>hatte gehört</t>
  </si>
  <si>
    <t>ist gehört worden</t>
  </si>
  <si>
    <t>auditus erat</t>
  </si>
  <si>
    <t>war gehört worden</t>
  </si>
  <si>
    <t>audiuntur</t>
  </si>
  <si>
    <t>werden gehört</t>
  </si>
  <si>
    <t>hörten</t>
  </si>
  <si>
    <t>audiebantur</t>
  </si>
  <si>
    <t>wurden gehört</t>
  </si>
  <si>
    <t>haben gehört</t>
  </si>
  <si>
    <t>sind gehört worden</t>
  </si>
  <si>
    <t>audiverant</t>
  </si>
  <si>
    <t>hatten gehört</t>
  </si>
  <si>
    <t>auditi erant</t>
  </si>
  <si>
    <t>waren gehört worden</t>
  </si>
  <si>
    <t>movere</t>
  </si>
  <si>
    <t>bewegen</t>
  </si>
  <si>
    <t>movet</t>
  </si>
  <si>
    <t>bewegt</t>
  </si>
  <si>
    <t>movetur</t>
  </si>
  <si>
    <t>wird bewegt</t>
  </si>
  <si>
    <t>movebat</t>
  </si>
  <si>
    <t>bewegte</t>
  </si>
  <si>
    <t>movebatur</t>
  </si>
  <si>
    <t>wurde bewegt</t>
  </si>
  <si>
    <t>movit</t>
  </si>
  <si>
    <t>hat bewegt</t>
  </si>
  <si>
    <t>motus est</t>
  </si>
  <si>
    <t>ist bewegt worden</t>
  </si>
  <si>
    <t>moverat</t>
  </si>
  <si>
    <t>hatte bewegt</t>
  </si>
  <si>
    <t>motus erat</t>
  </si>
  <si>
    <t>war bewegt worden</t>
  </si>
  <si>
    <t>movent</t>
  </si>
  <si>
    <t>augent</t>
  </si>
  <si>
    <t>moventur</t>
  </si>
  <si>
    <t>werden bewegt</t>
  </si>
  <si>
    <t>movebant</t>
  </si>
  <si>
    <t>bewegten</t>
  </si>
  <si>
    <t>movebantur</t>
  </si>
  <si>
    <t>wurden bewegt</t>
  </si>
  <si>
    <t>moverunt</t>
  </si>
  <si>
    <t>haben bewegt</t>
  </si>
  <si>
    <t>moti sunt</t>
  </si>
  <si>
    <t>sind bewegt worden</t>
  </si>
  <si>
    <t>moverant</t>
  </si>
  <si>
    <t>hatten bewegt</t>
  </si>
  <si>
    <t>moti erant</t>
  </si>
  <si>
    <t>waren bewegt worden</t>
  </si>
  <si>
    <t>venio, veni, ventum</t>
  </si>
  <si>
    <t>venit</t>
  </si>
  <si>
    <t>kommt</t>
  </si>
  <si>
    <t>venitur</t>
  </si>
  <si>
    <t>kam</t>
  </si>
  <si>
    <t>veniebatur</t>
  </si>
  <si>
    <t>ist gekommen</t>
  </si>
  <si>
    <t>ventum est</t>
  </si>
  <si>
    <t>venerat</t>
  </si>
  <si>
    <t>war gekommen</t>
  </si>
  <si>
    <t>ventum erat</t>
  </si>
  <si>
    <t>veniuntur</t>
  </si>
  <si>
    <t>kamen</t>
  </si>
  <si>
    <t>veniebantur</t>
  </si>
  <si>
    <t>venerunt</t>
  </si>
  <si>
    <t>sind gekommen</t>
  </si>
  <si>
    <t>venta sunt</t>
  </si>
  <si>
    <t>venerant</t>
  </si>
  <si>
    <t>waren gekommen</t>
  </si>
  <si>
    <t>venta erant</t>
  </si>
  <si>
    <t>pono, posui, positum</t>
  </si>
  <si>
    <t>ponit</t>
  </si>
  <si>
    <t>ponitur</t>
  </si>
  <si>
    <t>ponebatur</t>
  </si>
  <si>
    <t>posuit</t>
  </si>
  <si>
    <t>positus est</t>
  </si>
  <si>
    <t>posuerat</t>
  </si>
  <si>
    <t>positus erat</t>
  </si>
  <si>
    <t>ponuntur</t>
  </si>
  <si>
    <t>ponebantur</t>
  </si>
  <si>
    <t>posuerunt</t>
  </si>
  <si>
    <t>positi sunt</t>
  </si>
  <si>
    <t>posuerant</t>
  </si>
  <si>
    <t>positi erant</t>
  </si>
  <si>
    <t>augeo, auxi, auctum</t>
  </si>
  <si>
    <t>auget</t>
  </si>
  <si>
    <t>vermehrt</t>
  </si>
  <si>
    <t>augetur</t>
  </si>
  <si>
    <t>wird vermehrt</t>
  </si>
  <si>
    <t>vermehrten</t>
  </si>
  <si>
    <t>vermehrte</t>
  </si>
  <si>
    <t>augebatur</t>
  </si>
  <si>
    <t>wurde vermehrt</t>
  </si>
  <si>
    <t>auxit</t>
  </si>
  <si>
    <t>hat vermehrt</t>
  </si>
  <si>
    <t>auctus est</t>
  </si>
  <si>
    <t>ist vermehrt worden</t>
  </si>
  <si>
    <t>auxerat</t>
  </si>
  <si>
    <t>hatte vermehrt</t>
  </si>
  <si>
    <t>aucuts erat</t>
  </si>
  <si>
    <t>war vermehrt worden</t>
  </si>
  <si>
    <t>augentur</t>
  </si>
  <si>
    <t>werden vermehrt</t>
  </si>
  <si>
    <t>augebantur</t>
  </si>
  <si>
    <t>wurden vermehrt</t>
  </si>
  <si>
    <t>auxerunt</t>
  </si>
  <si>
    <t>haben vermehrt</t>
  </si>
  <si>
    <t>aucti sunt</t>
  </si>
  <si>
    <t>sind vermehrt worden</t>
  </si>
  <si>
    <t>auxerant</t>
  </si>
  <si>
    <t>hatten vermehrt</t>
  </si>
  <si>
    <t>aucti erant</t>
  </si>
  <si>
    <t>waren vermehrt worden</t>
  </si>
  <si>
    <t>do, dedi, datum</t>
  </si>
  <si>
    <t>dat</t>
  </si>
  <si>
    <t>gibt</t>
  </si>
  <si>
    <t>datur</t>
  </si>
  <si>
    <t>wird gegeben</t>
  </si>
  <si>
    <t>dabat</t>
  </si>
  <si>
    <t>gab</t>
  </si>
  <si>
    <t>dabatur</t>
  </si>
  <si>
    <t>wurde gegeben</t>
  </si>
  <si>
    <t>dedit</t>
  </si>
  <si>
    <t>hat gegeben</t>
  </si>
  <si>
    <t>datus est</t>
  </si>
  <si>
    <t>ist gegeben worden</t>
  </si>
  <si>
    <t>dederat</t>
  </si>
  <si>
    <t>hatte gegeben</t>
  </si>
  <si>
    <t>datus erat</t>
  </si>
  <si>
    <t>war gegeben worden</t>
  </si>
  <si>
    <t>dant</t>
  </si>
  <si>
    <t>dantur</t>
  </si>
  <si>
    <t>werden gegeben</t>
  </si>
  <si>
    <t>dabant</t>
  </si>
  <si>
    <t>gaben</t>
  </si>
  <si>
    <t>dabantur</t>
  </si>
  <si>
    <t>wurden gegeben</t>
  </si>
  <si>
    <t>dederunt</t>
  </si>
  <si>
    <t>haben gegeben</t>
  </si>
  <si>
    <t>sind gegeben worden</t>
  </si>
  <si>
    <t>dederant</t>
  </si>
  <si>
    <t>hatten gegeben</t>
  </si>
  <si>
    <t>dati erant</t>
  </si>
  <si>
    <t>waren gegeben worden</t>
  </si>
  <si>
    <t>Konjugieren</t>
  </si>
  <si>
    <t>setzen</t>
  </si>
  <si>
    <t>setzt</t>
  </si>
  <si>
    <t>wird gesetzt</t>
  </si>
  <si>
    <t>setzte</t>
  </si>
  <si>
    <t>wurde gesetzt</t>
  </si>
  <si>
    <t>hat gesetzt</t>
  </si>
  <si>
    <t>ist gesetzt worden</t>
  </si>
  <si>
    <t>hatte gesetzt</t>
  </si>
  <si>
    <t>war gesetzt worden</t>
  </si>
  <si>
    <t>waren gesetzt worden</t>
  </si>
  <si>
    <t>werden gesetzt</t>
  </si>
  <si>
    <t>setzten</t>
  </si>
  <si>
    <t>wurden gesetzt</t>
  </si>
  <si>
    <t>haben gesetzt</t>
  </si>
  <si>
    <t>sind gesetzt worden</t>
  </si>
  <si>
    <t>hatten gesetzt</t>
  </si>
  <si>
    <t>waren beendet worden</t>
  </si>
  <si>
    <t>hatten beendet</t>
  </si>
  <si>
    <t>sind beendet worden</t>
  </si>
  <si>
    <t>haben beendet</t>
  </si>
  <si>
    <t>wurden beendet</t>
  </si>
  <si>
    <t>beendeten</t>
  </si>
  <si>
    <t>werden beendet</t>
  </si>
  <si>
    <t>bellum</t>
  </si>
  <si>
    <t>Krieg</t>
  </si>
  <si>
    <t>parāre</t>
  </si>
  <si>
    <t>vorbereiten</t>
  </si>
  <si>
    <t>īn-stituere</t>
  </si>
  <si>
    <t>beginnen</t>
  </si>
  <si>
    <t>beschließen</t>
  </si>
  <si>
    <t>imperium</t>
  </si>
  <si>
    <t>Herschaft</t>
  </si>
  <si>
    <t>Herschaftsgebiet</t>
  </si>
  <si>
    <r>
      <t>f</t>
    </r>
    <r>
      <rPr>
        <sz val="11"/>
        <color theme="1"/>
        <rFont val="Calibri"/>
        <family val="2"/>
      </rPr>
      <t>īnīre</t>
    </r>
  </si>
  <si>
    <t>īn-fluere</t>
  </si>
  <si>
    <t>hineinfließen</t>
  </si>
  <si>
    <t>münden</t>
  </si>
  <si>
    <t>Oceanus</t>
  </si>
  <si>
    <t>Ozean</t>
  </si>
  <si>
    <t>laudare</t>
  </si>
  <si>
    <t>relinquere</t>
  </si>
  <si>
    <t>zurücklassen</t>
  </si>
  <si>
    <t>befrieden</t>
  </si>
  <si>
    <t>befestigen</t>
  </si>
  <si>
    <t>loben</t>
  </si>
  <si>
    <t>instituere</t>
  </si>
  <si>
    <t>fugere</t>
  </si>
  <si>
    <t>cognoscere</t>
  </si>
  <si>
    <t>fliehen</t>
  </si>
  <si>
    <t>erkennen</t>
  </si>
  <si>
    <t>concidere</t>
  </si>
  <si>
    <t>laudat</t>
  </si>
  <si>
    <t>lobt</t>
  </si>
  <si>
    <t>laudatur</t>
  </si>
  <si>
    <t>wird gelobt</t>
  </si>
  <si>
    <t>laudabat</t>
  </si>
  <si>
    <t>lobte</t>
  </si>
  <si>
    <t>wurde gelobt</t>
  </si>
  <si>
    <t>laudavit</t>
  </si>
  <si>
    <t>hat gelobt</t>
  </si>
  <si>
    <t>laudatus est</t>
  </si>
  <si>
    <t>laudaverat</t>
  </si>
  <si>
    <t>ist gelobt worden</t>
  </si>
  <si>
    <t>hatte gelobt</t>
  </si>
  <si>
    <t>laudatus erat</t>
  </si>
  <si>
    <t>war gelobt worden</t>
  </si>
  <si>
    <t>munio, munivi, munitum</t>
  </si>
  <si>
    <t>munit</t>
  </si>
  <si>
    <t>befestigte</t>
  </si>
  <si>
    <t>befestigt</t>
  </si>
  <si>
    <t>munitur</t>
  </si>
  <si>
    <t>wird befestigt</t>
  </si>
  <si>
    <t>muniebat</t>
  </si>
  <si>
    <t>muniebatur</t>
  </si>
  <si>
    <t>wurde befestigt</t>
  </si>
  <si>
    <t>munivit</t>
  </si>
  <si>
    <t>hat befestigt</t>
  </si>
  <si>
    <t>munitus est</t>
  </si>
  <si>
    <t>ist befestigt worden</t>
  </si>
  <si>
    <t>muniverat</t>
  </si>
  <si>
    <t>hatte befestigt</t>
  </si>
  <si>
    <t>munitus erat</t>
  </si>
  <si>
    <t>war befestigt worden</t>
  </si>
  <si>
    <t>befriedet</t>
  </si>
  <si>
    <t>wird befriedet</t>
  </si>
  <si>
    <t>befriedete</t>
  </si>
  <si>
    <t>pacebatur</t>
  </si>
  <si>
    <t>wurde befriedet</t>
  </si>
  <si>
    <t>hat befriedet</t>
  </si>
  <si>
    <t>pacitus est</t>
  </si>
  <si>
    <t>ist befriedet worden</t>
  </si>
  <si>
    <t>pacuerat</t>
  </si>
  <si>
    <t>laudant</t>
  </si>
  <si>
    <t>laudantur</t>
  </si>
  <si>
    <t>werden gelobt</t>
  </si>
  <si>
    <t>laudabant</t>
  </si>
  <si>
    <t>lobten</t>
  </si>
  <si>
    <t>laudabantur</t>
  </si>
  <si>
    <t>wurden gelobt</t>
  </si>
  <si>
    <t>laudverunt</t>
  </si>
  <si>
    <t>muniverunt</t>
  </si>
  <si>
    <t xml:space="preserve">haben gelobt </t>
  </si>
  <si>
    <t>laudti sunt</t>
  </si>
  <si>
    <t>muniti sunt</t>
  </si>
  <si>
    <t>sind gelobt worden</t>
  </si>
  <si>
    <t>laudaverant</t>
  </si>
  <si>
    <t>hatten gelobt</t>
  </si>
  <si>
    <t>laudati erant</t>
  </si>
  <si>
    <t>waren gelobt worden</t>
  </si>
  <si>
    <t>muniunt</t>
  </si>
  <si>
    <t>muniuntur</t>
  </si>
  <si>
    <t>werden befestigt</t>
  </si>
  <si>
    <t>werden befriedet</t>
  </si>
  <si>
    <t>muniebant</t>
  </si>
  <si>
    <t>befestigten</t>
  </si>
  <si>
    <t>muniebantur</t>
  </si>
  <si>
    <t>wurden befestigt</t>
  </si>
  <si>
    <t>haben befestigt</t>
  </si>
  <si>
    <t>muniverant</t>
  </si>
  <si>
    <t>sind befestigt worden</t>
  </si>
  <si>
    <t>hatten befestigt</t>
  </si>
  <si>
    <t>muniti erant</t>
  </si>
  <si>
    <t>waren befestigt worden</t>
  </si>
  <si>
    <t>befriedeten</t>
  </si>
  <si>
    <t>wurden befriedet</t>
  </si>
  <si>
    <t>haben befriedet</t>
  </si>
  <si>
    <t>sind befriedet worden</t>
  </si>
  <si>
    <t>hatten befriedet</t>
  </si>
  <si>
    <t>paciti erant</t>
  </si>
  <si>
    <t>waren befriedet worden</t>
  </si>
  <si>
    <t>incendere</t>
  </si>
  <si>
    <t>anzünden</t>
  </si>
  <si>
    <t>incendit</t>
  </si>
  <si>
    <t>zündet an</t>
  </si>
  <si>
    <t>incenditur</t>
  </si>
  <si>
    <t>wird angezündet</t>
  </si>
  <si>
    <t>incendebat</t>
  </si>
  <si>
    <t>zündete an</t>
  </si>
  <si>
    <t>incendebatur</t>
  </si>
  <si>
    <t>wurde angezündet</t>
  </si>
  <si>
    <t>hat angezündet</t>
  </si>
  <si>
    <t>incensus est</t>
  </si>
  <si>
    <t>ist angezündet worden</t>
  </si>
  <si>
    <t>incenderat</t>
  </si>
  <si>
    <t>hatte angezündet</t>
  </si>
  <si>
    <t>incensus erat</t>
  </si>
  <si>
    <t>war angezündet worden</t>
  </si>
  <si>
    <t>töten</t>
  </si>
  <si>
    <t>-cido, -cidi, cisus</t>
  </si>
  <si>
    <t>incendo, incendi, incensus</t>
  </si>
  <si>
    <t>concidit</t>
  </si>
  <si>
    <t>tötet</t>
  </si>
  <si>
    <t>conciditur</t>
  </si>
  <si>
    <t>wird getötet</t>
  </si>
  <si>
    <t>concidebat</t>
  </si>
  <si>
    <t>tötete</t>
  </si>
  <si>
    <t>concidebatur</t>
  </si>
  <si>
    <t>wurde getötet</t>
  </si>
  <si>
    <t>hat getötet</t>
  </si>
  <si>
    <t>concisus est</t>
  </si>
  <si>
    <t>ist getötet worden</t>
  </si>
  <si>
    <t>conciderat</t>
  </si>
  <si>
    <t>hatte getötet</t>
  </si>
  <si>
    <t>war getötet worden</t>
  </si>
  <si>
    <t>re-linquo, re-liqui, re-lictum</t>
  </si>
  <si>
    <t>fugio, fugi</t>
  </si>
  <si>
    <t>-nosco, -novi, -nitum</t>
  </si>
  <si>
    <t>incolere</t>
  </si>
  <si>
    <t>wohnen</t>
  </si>
  <si>
    <t>instituo, institui, institutum</t>
  </si>
  <si>
    <t>incolo, incolui</t>
  </si>
  <si>
    <t>interficere</t>
  </si>
  <si>
    <t>-ficio,-feci,-fectum</t>
  </si>
  <si>
    <t>ostendere</t>
  </si>
  <si>
    <t>darlegen</t>
  </si>
  <si>
    <t>opponere</t>
  </si>
  <si>
    <t>entgegenstellen</t>
  </si>
  <si>
    <t>-pono,-posui,-positum</t>
  </si>
  <si>
    <t>repellere</t>
  </si>
  <si>
    <t>zurückschlagen</t>
  </si>
  <si>
    <t>respondere</t>
  </si>
  <si>
    <t>antworten</t>
  </si>
  <si>
    <t>re-spondeo, re-spondi, re-sponsum</t>
  </si>
  <si>
    <t>-pello, reppuli,-pulsum</t>
  </si>
  <si>
    <t>coniungere</t>
  </si>
  <si>
    <t>verbinden</t>
  </si>
  <si>
    <t>-iungo, - iunxi, - iunctum</t>
  </si>
  <si>
    <t>relinquit</t>
  </si>
  <si>
    <t>coniungit</t>
  </si>
  <si>
    <t>lässt zurück</t>
  </si>
  <si>
    <t>wird zurück gelassen</t>
  </si>
  <si>
    <t>relinquitur</t>
  </si>
  <si>
    <t>relinquebat</t>
  </si>
  <si>
    <t>instituebat</t>
  </si>
  <si>
    <t>cognoscebat</t>
  </si>
  <si>
    <t>respondebat</t>
  </si>
  <si>
    <t>coniungebat</t>
  </si>
  <si>
    <t>relinquebatur</t>
  </si>
  <si>
    <t>wurde zurückgelassen</t>
  </si>
  <si>
    <t>relictus est</t>
  </si>
  <si>
    <t>ist zurückgelassen worden</t>
  </si>
  <si>
    <t>hatte zurückgelassen</t>
  </si>
  <si>
    <t>relictus erat</t>
  </si>
  <si>
    <t>pacitus erat</t>
  </si>
  <si>
    <t>war zurückgelassen worden</t>
  </si>
  <si>
    <t>relinquunt</t>
  </si>
  <si>
    <t>instituunt</t>
  </si>
  <si>
    <t>cognoscunt</t>
  </si>
  <si>
    <t>coniungunt</t>
  </si>
  <si>
    <t>lassen zurück</t>
  </si>
  <si>
    <t>schlagen zurück</t>
  </si>
  <si>
    <t>relinquuntur</t>
  </si>
  <si>
    <t>werden zurückgelassen</t>
  </si>
  <si>
    <t>relinquebant</t>
  </si>
  <si>
    <t>instituebant</t>
  </si>
  <si>
    <t>cognoscebant</t>
  </si>
  <si>
    <t>respondebant</t>
  </si>
  <si>
    <t>coniungebant</t>
  </si>
  <si>
    <t>ließen zurück</t>
  </si>
  <si>
    <t>relinquebantur</t>
  </si>
  <si>
    <t>wurden zurückgelassen</t>
  </si>
  <si>
    <t>ließ zurück</t>
  </si>
  <si>
    <t>haben zurückgelassen</t>
  </si>
  <si>
    <t>sind zurückgelassen worden</t>
  </si>
  <si>
    <t>hatten zurückgelassen</t>
  </si>
  <si>
    <t>waren zurückgelassen worden</t>
  </si>
  <si>
    <t>instituit</t>
  </si>
  <si>
    <t>beginnt</t>
  </si>
  <si>
    <t>instituitur</t>
  </si>
  <si>
    <t>wird beginnen</t>
  </si>
  <si>
    <t>begann</t>
  </si>
  <si>
    <t>wurde begonnen</t>
  </si>
  <si>
    <t>hat begonnen</t>
  </si>
  <si>
    <t>institutus est</t>
  </si>
  <si>
    <t>ist begonnen worden</t>
  </si>
  <si>
    <t>instituerat</t>
  </si>
  <si>
    <t>hatte begonne</t>
  </si>
  <si>
    <t>institutus erat</t>
  </si>
  <si>
    <t>instituuntur</t>
  </si>
  <si>
    <t>werden begonnen</t>
  </si>
  <si>
    <t>begannen</t>
  </si>
  <si>
    <t>wurden begonnen</t>
  </si>
  <si>
    <t>instituebatur</t>
  </si>
  <si>
    <t>instituerunt</t>
  </si>
  <si>
    <t>haben begonnen</t>
  </si>
  <si>
    <t>instituti sunt</t>
  </si>
  <si>
    <t>sind begonnen worden</t>
  </si>
  <si>
    <t>instituerant</t>
  </si>
  <si>
    <t>hatten begonnen</t>
  </si>
  <si>
    <t>instituti erant</t>
  </si>
  <si>
    <t>waren begonnen worden</t>
  </si>
  <si>
    <t>fugit</t>
  </si>
  <si>
    <t>flieht</t>
  </si>
  <si>
    <t>ist geflohen</t>
  </si>
  <si>
    <t>fugerat</t>
  </si>
  <si>
    <t>war geflohen</t>
  </si>
  <si>
    <t>fugiunt</t>
  </si>
  <si>
    <t>flohen</t>
  </si>
  <si>
    <t>fugiebant</t>
  </si>
  <si>
    <t>fugiebat</t>
  </si>
  <si>
    <t>fugerant</t>
  </si>
  <si>
    <t>sind geflohen</t>
  </si>
  <si>
    <t>fugerunt</t>
  </si>
  <si>
    <t>waren geflogen</t>
  </si>
  <si>
    <t>cognoscit</t>
  </si>
  <si>
    <t>erkennt</t>
  </si>
  <si>
    <t>cognoscitur</t>
  </si>
  <si>
    <t>wird erkannt</t>
  </si>
  <si>
    <t>erkannte</t>
  </si>
  <si>
    <t>cognoscebatur</t>
  </si>
  <si>
    <t>wurde erkannt</t>
  </si>
  <si>
    <t>cognovit</t>
  </si>
  <si>
    <t>opponit</t>
  </si>
  <si>
    <t>cognitus est</t>
  </si>
  <si>
    <t>hat erkannt</t>
  </si>
  <si>
    <t>ist erkannt worden</t>
  </si>
  <si>
    <t>cognoverat</t>
  </si>
  <si>
    <t>hatte erkannt</t>
  </si>
  <si>
    <t>cognitus erat</t>
  </si>
  <si>
    <t>war erkannt worden</t>
  </si>
  <si>
    <t>Tipp: Wenn es ein Form nicht gibt dann '- eingeben.</t>
  </si>
  <si>
    <t>cognoscuntur</t>
  </si>
  <si>
    <t>werden erkannt</t>
  </si>
  <si>
    <t>erkannten</t>
  </si>
  <si>
    <t>cognoscebantur</t>
  </si>
  <si>
    <t>wurden erkannt</t>
  </si>
  <si>
    <t>cognoverunt</t>
  </si>
  <si>
    <t>haben erkannt</t>
  </si>
  <si>
    <t>cogniti sunt</t>
  </si>
  <si>
    <t>sind erkannt worden</t>
  </si>
  <si>
    <t>cognoverant</t>
  </si>
  <si>
    <t>hatten erkannt</t>
  </si>
  <si>
    <t>cogniti erant</t>
  </si>
  <si>
    <t>waren erkannt worden</t>
  </si>
  <si>
    <t>concidunt</t>
  </si>
  <si>
    <t>incendunt</t>
  </si>
  <si>
    <t>ostendunt</t>
  </si>
  <si>
    <t>repellunt</t>
  </si>
  <si>
    <t>conciduntur</t>
  </si>
  <si>
    <t>werden getötet</t>
  </si>
  <si>
    <t>concidebant</t>
  </si>
  <si>
    <t>incendebant</t>
  </si>
  <si>
    <t>ostendebant</t>
  </si>
  <si>
    <t>repellebant</t>
  </si>
  <si>
    <t>töteten</t>
  </si>
  <si>
    <t>concidebantur</t>
  </si>
  <si>
    <t>wurden getötet</t>
  </si>
  <si>
    <t>conciderunt</t>
  </si>
  <si>
    <t>haben getötet</t>
  </si>
  <si>
    <t>concisi sunt</t>
  </si>
  <si>
    <t>incensi sunt</t>
  </si>
  <si>
    <t>sind getötet worden</t>
  </si>
  <si>
    <t>conciderant</t>
  </si>
  <si>
    <t>hatten getötet</t>
  </si>
  <si>
    <t>concisi erant</t>
  </si>
  <si>
    <t>waren getötet worden</t>
  </si>
  <si>
    <t>zünden an</t>
  </si>
  <si>
    <t>incenduntur</t>
  </si>
  <si>
    <t>werden angezündet</t>
  </si>
  <si>
    <t>zündeten an</t>
  </si>
  <si>
    <t>incendebantur</t>
  </si>
  <si>
    <t>incenderunt</t>
  </si>
  <si>
    <t>wurden angezündet</t>
  </si>
  <si>
    <t>haben angezündet</t>
  </si>
  <si>
    <t>sind angezündet worden</t>
  </si>
  <si>
    <t>incenderant</t>
  </si>
  <si>
    <t>hatten angezündet</t>
  </si>
  <si>
    <t>incensi erant</t>
  </si>
  <si>
    <t>waren angezündet worden</t>
  </si>
  <si>
    <t>incolit</t>
  </si>
  <si>
    <t>interficit</t>
  </si>
  <si>
    <t>-tendo, -tendi</t>
  </si>
  <si>
    <t>ostendit</t>
  </si>
  <si>
    <t>wohnt</t>
  </si>
  <si>
    <t>incolebat</t>
  </si>
  <si>
    <t>opponebat</t>
  </si>
  <si>
    <t>wohnte</t>
  </si>
  <si>
    <t>incoluit</t>
  </si>
  <si>
    <t>hat gewohnt</t>
  </si>
  <si>
    <t>incoluerat</t>
  </si>
  <si>
    <t>hatte gewohnt</t>
  </si>
  <si>
    <t>incolunt</t>
  </si>
  <si>
    <t>opponunt</t>
  </si>
  <si>
    <t>incolebant</t>
  </si>
  <si>
    <t>opponebant</t>
  </si>
  <si>
    <t>wohnten</t>
  </si>
  <si>
    <t>incenduerunt</t>
  </si>
  <si>
    <t>haben gewohnt</t>
  </si>
  <si>
    <t>incolerant</t>
  </si>
  <si>
    <t>hatten gewohnt</t>
  </si>
  <si>
    <t>interficitur</t>
  </si>
  <si>
    <t>interficiebat</t>
  </si>
  <si>
    <t>interficiebatur</t>
  </si>
  <si>
    <t>interfecit</t>
  </si>
  <si>
    <t>interfectus est</t>
  </si>
  <si>
    <t>interfecerat</t>
  </si>
  <si>
    <t>interfectus erat</t>
  </si>
  <si>
    <t>concisus erat</t>
  </si>
  <si>
    <t>interficiunt</t>
  </si>
  <si>
    <t>interficiuntur</t>
  </si>
  <si>
    <t>interficiebant</t>
  </si>
  <si>
    <t>interficiebantur</t>
  </si>
  <si>
    <t>interfecerunt</t>
  </si>
  <si>
    <t>interfecti sunt</t>
  </si>
  <si>
    <t>interfecerant</t>
  </si>
  <si>
    <t>interfecti erant</t>
  </si>
  <si>
    <t>legt dar</t>
  </si>
  <si>
    <t>wurde dargelegt</t>
  </si>
  <si>
    <t>ostendebat</t>
  </si>
  <si>
    <t>repellebat</t>
  </si>
  <si>
    <t>legte dar</t>
  </si>
  <si>
    <t>hat dargelegt</t>
  </si>
  <si>
    <t>ostenderat</t>
  </si>
  <si>
    <t>hatte dargelegt</t>
  </si>
  <si>
    <t>war dargelegt worden</t>
  </si>
  <si>
    <t>legten dar</t>
  </si>
  <si>
    <t>werden dargelegt</t>
  </si>
  <si>
    <t>legen dar</t>
  </si>
  <si>
    <t>wurden dargelegt</t>
  </si>
  <si>
    <t>ostenderunt</t>
  </si>
  <si>
    <t>haben dargelegt</t>
  </si>
  <si>
    <t>sind dargelegt worden</t>
  </si>
  <si>
    <t>ostenderant</t>
  </si>
  <si>
    <t>hatten dargelegt</t>
  </si>
  <si>
    <t>waren dargelegt worden</t>
  </si>
  <si>
    <t>stellten entgegen</t>
  </si>
  <si>
    <t>stellt dagegen</t>
  </si>
  <si>
    <t>stellen entgegen</t>
  </si>
  <si>
    <t>opponuntur</t>
  </si>
  <si>
    <t>werden entgegen gestellt</t>
  </si>
  <si>
    <t>opponebantur</t>
  </si>
  <si>
    <t>wurden entgegen gestellt</t>
  </si>
  <si>
    <t>opposuerunt</t>
  </si>
  <si>
    <t>haben entgegen gestellt</t>
  </si>
  <si>
    <t>opponitur</t>
  </si>
  <si>
    <t>stellte entgegen</t>
  </si>
  <si>
    <t>opponebatur</t>
  </si>
  <si>
    <t>opposuit</t>
  </si>
  <si>
    <t>ist dargelegt worden</t>
  </si>
  <si>
    <t>opposuerat</t>
  </si>
  <si>
    <t>hatte entgegen gestellt</t>
  </si>
  <si>
    <t>sind entgegen gestellt worden</t>
  </si>
  <si>
    <t>opposuerant</t>
  </si>
  <si>
    <t>hatten entgegen gestellt</t>
  </si>
  <si>
    <t>waren entgegen gestellt worden</t>
  </si>
  <si>
    <t>repellit</t>
  </si>
  <si>
    <t>schlägt zurück</t>
  </si>
  <si>
    <t>repellitur</t>
  </si>
  <si>
    <t>wird zurückgeschlagen</t>
  </si>
  <si>
    <t>wird dargelegt</t>
  </si>
  <si>
    <t>schlug zurück</t>
  </si>
  <si>
    <t>repellebatur</t>
  </si>
  <si>
    <t>wurde zurückgeschlagen</t>
  </si>
  <si>
    <t>wird entgegengestellt</t>
  </si>
  <si>
    <t>wurde entgegengestellt</t>
  </si>
  <si>
    <t>ist entgegengestellt worden</t>
  </si>
  <si>
    <t>war entgegengestellt worden</t>
  </si>
  <si>
    <t>reppulit</t>
  </si>
  <si>
    <t>hat zurückgeschlagen</t>
  </si>
  <si>
    <t>repulsus est</t>
  </si>
  <si>
    <t>ist zurückgeschlagen worden</t>
  </si>
  <si>
    <t>reppulerat</t>
  </si>
  <si>
    <t>hatte zurückgeschlagen</t>
  </si>
  <si>
    <t>repulsus erat</t>
  </si>
  <si>
    <t>war zurückgeschlagen worden</t>
  </si>
  <si>
    <t>repelluntur</t>
  </si>
  <si>
    <t>werden zurückgeschlagen</t>
  </si>
  <si>
    <t>schlugen zurück</t>
  </si>
  <si>
    <t>repellebantur</t>
  </si>
  <si>
    <t>wurden zurückgeschlagen</t>
  </si>
  <si>
    <t>reppulerunt</t>
  </si>
  <si>
    <t>haben zurückgeschlagen</t>
  </si>
  <si>
    <t>repulsi sunt</t>
  </si>
  <si>
    <t>reppulerant</t>
  </si>
  <si>
    <t>hatten zurückgeschlagen</t>
  </si>
  <si>
    <t>repulsi erant</t>
  </si>
  <si>
    <t>waren zurückgeschlagen worden</t>
  </si>
  <si>
    <t>respondet</t>
  </si>
  <si>
    <t>antwortet</t>
  </si>
  <si>
    <t>respondetur</t>
  </si>
  <si>
    <t>wird geantwortet</t>
  </si>
  <si>
    <t>antwortete</t>
  </si>
  <si>
    <t>respondebatur</t>
  </si>
  <si>
    <t>wurde geantwortet</t>
  </si>
  <si>
    <t>respondit</t>
  </si>
  <si>
    <t>hat geantwortet</t>
  </si>
  <si>
    <t>responsus est</t>
  </si>
  <si>
    <t>ist geantwortet worden</t>
  </si>
  <si>
    <t>responderat</t>
  </si>
  <si>
    <t>hatte geantwortet</t>
  </si>
  <si>
    <t>responsus erat</t>
  </si>
  <si>
    <t>war geantwortet worden</t>
  </si>
  <si>
    <t>respondent</t>
  </si>
  <si>
    <t>respondentur</t>
  </si>
  <si>
    <t>werden geantwortet</t>
  </si>
  <si>
    <t>antworteten</t>
  </si>
  <si>
    <t>respondebantur</t>
  </si>
  <si>
    <t>responderunt</t>
  </si>
  <si>
    <t>haben geantwortet</t>
  </si>
  <si>
    <t>responsi sunt</t>
  </si>
  <si>
    <t>sind geantwortet worden</t>
  </si>
  <si>
    <t>responderant</t>
  </si>
  <si>
    <t>hatten geantwortet</t>
  </si>
  <si>
    <t>responsi erant</t>
  </si>
  <si>
    <t>waren geantwortet worden</t>
  </si>
  <si>
    <t>verbindet</t>
  </si>
  <si>
    <t>coniungitur</t>
  </si>
  <si>
    <t>wird verbunden</t>
  </si>
  <si>
    <t>verband</t>
  </si>
  <si>
    <t>coniungebatur</t>
  </si>
  <si>
    <t>wurde verbunden</t>
  </si>
  <si>
    <t>coniunxit</t>
  </si>
  <si>
    <t>hat verbunden</t>
  </si>
  <si>
    <t>coniunctus est</t>
  </si>
  <si>
    <t>ist verbunden worden</t>
  </si>
  <si>
    <t>coniunxerat</t>
  </si>
  <si>
    <t>hatte verbunden</t>
  </si>
  <si>
    <t xml:space="preserve">coniunctus erat </t>
  </si>
  <si>
    <t>war verbunden worden</t>
  </si>
  <si>
    <t>coniunguntur</t>
  </si>
  <si>
    <t>werden verbunden</t>
  </si>
  <si>
    <t>verbanden</t>
  </si>
  <si>
    <t>coniungebantur</t>
  </si>
  <si>
    <t>wurden geantwortet</t>
  </si>
  <si>
    <t>wurden verbunden</t>
  </si>
  <si>
    <t>coniunxerunt</t>
  </si>
  <si>
    <t>haben verbunden</t>
  </si>
  <si>
    <t>coniuncti sunt</t>
  </si>
  <si>
    <t>sind verbunden worden</t>
  </si>
  <si>
    <t>coniunxerant</t>
  </si>
  <si>
    <t>coniuncti erant</t>
  </si>
  <si>
    <t>waren verbunden worden</t>
  </si>
  <si>
    <t>Genus</t>
  </si>
  <si>
    <t>Nominativ Sg</t>
  </si>
  <si>
    <t>Genitiv Sg</t>
  </si>
  <si>
    <t>Dativ Sg</t>
  </si>
  <si>
    <t>Akkusativ Sg</t>
  </si>
  <si>
    <t>Ablativ Sg</t>
  </si>
  <si>
    <t>Nominativ Pl</t>
  </si>
  <si>
    <t>Genitiv Pl</t>
  </si>
  <si>
    <t>Dativ Pl</t>
  </si>
  <si>
    <t>Akkusativ Pl</t>
  </si>
  <si>
    <t>Ablativ  Pl</t>
  </si>
  <si>
    <t>senator</t>
  </si>
  <si>
    <t>Senator</t>
  </si>
  <si>
    <t>3. Deklination</t>
  </si>
  <si>
    <t>senatoris</t>
  </si>
  <si>
    <t>senatori</t>
  </si>
  <si>
    <t>senatorem</t>
  </si>
  <si>
    <t>senatores</t>
  </si>
  <si>
    <t>senatore</t>
  </si>
  <si>
    <t>senatorum</t>
  </si>
  <si>
    <t>senatoribus</t>
  </si>
  <si>
    <t>corpus</t>
  </si>
  <si>
    <t>Körper</t>
  </si>
  <si>
    <t>corpori</t>
  </si>
  <si>
    <t>corpore</t>
  </si>
  <si>
    <t>corpora</t>
  </si>
  <si>
    <t>corporum</t>
  </si>
  <si>
    <t>corporibus</t>
  </si>
  <si>
    <t>flumen</t>
  </si>
  <si>
    <t>Fluss</t>
  </si>
  <si>
    <t>fluminis</t>
  </si>
  <si>
    <t>flumini</t>
  </si>
  <si>
    <t>flumine</t>
  </si>
  <si>
    <t>flumina</t>
  </si>
  <si>
    <t>fluminum</t>
  </si>
  <si>
    <t>fluminibus</t>
  </si>
  <si>
    <t>aditus</t>
  </si>
  <si>
    <t>Zugang</t>
  </si>
  <si>
    <t>u-Deklination</t>
  </si>
  <si>
    <t>aditui</t>
  </si>
  <si>
    <t>aditum</t>
  </si>
  <si>
    <t>aditu</t>
  </si>
  <si>
    <t>adituus</t>
  </si>
  <si>
    <t>aditibus</t>
  </si>
  <si>
    <t>acies</t>
  </si>
  <si>
    <t xml:space="preserve">Schlachtreihe </t>
  </si>
  <si>
    <t>e-Deklination</t>
  </si>
  <si>
    <t>aciei</t>
  </si>
  <si>
    <t>aciem</t>
  </si>
  <si>
    <t>acie</t>
  </si>
  <si>
    <t>acierum</t>
  </si>
  <si>
    <t>aciebus</t>
  </si>
  <si>
    <t>a-o-Deklination</t>
  </si>
  <si>
    <t>agri</t>
  </si>
  <si>
    <t>agro</t>
  </si>
  <si>
    <t>agrum</t>
  </si>
  <si>
    <t>agrorum</t>
  </si>
  <si>
    <t>agris</t>
  </si>
  <si>
    <t>agros</t>
  </si>
  <si>
    <t>armatura</t>
  </si>
  <si>
    <t>Bewaffnung</t>
  </si>
  <si>
    <t>armaturae</t>
  </si>
  <si>
    <t>armaturam</t>
  </si>
  <si>
    <t>armaturarum</t>
  </si>
  <si>
    <t>armaturis</t>
  </si>
  <si>
    <t>armaturas</t>
  </si>
  <si>
    <t>auxilii</t>
  </si>
  <si>
    <t>auxilio</t>
  </si>
  <si>
    <t>auxilia</t>
  </si>
  <si>
    <t>auxiliorum</t>
  </si>
  <si>
    <t>auxiliis</t>
  </si>
  <si>
    <t>belli</t>
  </si>
  <si>
    <t>bello</t>
  </si>
  <si>
    <t>bella</t>
  </si>
  <si>
    <t>bellorum</t>
  </si>
  <si>
    <t>bellis</t>
  </si>
  <si>
    <t>coniuratio</t>
  </si>
  <si>
    <t>Verschwörung</t>
  </si>
  <si>
    <t>coniurationis</t>
  </si>
  <si>
    <t>defensor</t>
  </si>
  <si>
    <t>defensoris</t>
  </si>
  <si>
    <t>defensori</t>
  </si>
  <si>
    <t>defensorem</t>
  </si>
  <si>
    <t>defensore</t>
  </si>
  <si>
    <t>defensores</t>
  </si>
  <si>
    <t>defensorum</t>
  </si>
  <si>
    <t>defensoribus</t>
  </si>
  <si>
    <t>coniurationi</t>
  </si>
  <si>
    <t>coniurationem</t>
  </si>
  <si>
    <t>coniuratione</t>
  </si>
  <si>
    <t>coniurationes</t>
  </si>
  <si>
    <t>coniurationum</t>
  </si>
  <si>
    <t>coniurationibus</t>
  </si>
  <si>
    <t>dux</t>
  </si>
  <si>
    <t>Führer</t>
  </si>
  <si>
    <t>ducis</t>
  </si>
  <si>
    <t>duci</t>
  </si>
  <si>
    <t>ducem</t>
  </si>
  <si>
    <t>duce</t>
  </si>
  <si>
    <t>duces</t>
  </si>
  <si>
    <t>ducum</t>
  </si>
  <si>
    <t>lux</t>
  </si>
  <si>
    <t>Licht</t>
  </si>
  <si>
    <t>ducibus</t>
  </si>
  <si>
    <t>lucis</t>
  </si>
  <si>
    <t>luci</t>
  </si>
  <si>
    <t>lucem</t>
  </si>
  <si>
    <t>luce</t>
  </si>
  <si>
    <t>luces</t>
  </si>
  <si>
    <t>lucum</t>
  </si>
  <si>
    <t>lucibus</t>
  </si>
  <si>
    <t>fossa</t>
  </si>
  <si>
    <t>Graben</t>
  </si>
  <si>
    <t>fossae</t>
  </si>
  <si>
    <t>fossam</t>
  </si>
  <si>
    <t>fossarum</t>
  </si>
  <si>
    <t>fossis</t>
  </si>
  <si>
    <t>fossas</t>
  </si>
  <si>
    <t>exercitus</t>
  </si>
  <si>
    <t>Heer</t>
  </si>
  <si>
    <t>exercitui</t>
  </si>
  <si>
    <t>exercitum</t>
  </si>
  <si>
    <t>exercitu</t>
  </si>
  <si>
    <t>exercituum</t>
  </si>
  <si>
    <t>exercitibus</t>
  </si>
  <si>
    <t>oppidanus</t>
  </si>
  <si>
    <t>oppidani</t>
  </si>
  <si>
    <t>oppidano</t>
  </si>
  <si>
    <t>oppidanum</t>
  </si>
  <si>
    <t>oppidanorum</t>
  </si>
  <si>
    <t>oppidanis</t>
  </si>
  <si>
    <t>oppidanos</t>
  </si>
  <si>
    <t>species</t>
  </si>
  <si>
    <t>Anblick</t>
  </si>
  <si>
    <t>speciei</t>
  </si>
  <si>
    <t>speciem</t>
  </si>
  <si>
    <t>specie</t>
  </si>
  <si>
    <t>specierum</t>
  </si>
  <si>
    <t>speciebus</t>
  </si>
  <si>
    <t>facilis</t>
  </si>
  <si>
    <t>m/f</t>
  </si>
  <si>
    <t>leicht</t>
  </si>
  <si>
    <t>i-Deklination</t>
  </si>
  <si>
    <t>facili</t>
  </si>
  <si>
    <t>facilem</t>
  </si>
  <si>
    <t>faciles</t>
  </si>
  <si>
    <t>facilium</t>
  </si>
  <si>
    <t>facilibus</t>
  </si>
  <si>
    <t>incredibilis</t>
  </si>
  <si>
    <t>unglaublich</t>
  </si>
  <si>
    <t>incredibili</t>
  </si>
  <si>
    <t>incredibilem</t>
  </si>
  <si>
    <t>incredibiles</t>
  </si>
  <si>
    <t>incredibilium</t>
  </si>
  <si>
    <t>incredibilibus</t>
  </si>
  <si>
    <t>gravis</t>
  </si>
  <si>
    <t>schwer</t>
  </si>
  <si>
    <t>grave</t>
  </si>
  <si>
    <t>gravi</t>
  </si>
  <si>
    <t>gravia</t>
  </si>
  <si>
    <t>gravium</t>
  </si>
  <si>
    <t>gravibus</t>
  </si>
  <si>
    <t>liberale</t>
  </si>
  <si>
    <t>freundlich</t>
  </si>
  <si>
    <t>liberalis</t>
  </si>
  <si>
    <t>liberali</t>
  </si>
  <si>
    <t>liberalia</t>
  </si>
  <si>
    <t>liberalium</t>
  </si>
  <si>
    <t>liberalibus</t>
  </si>
  <si>
    <t>magnus</t>
  </si>
  <si>
    <t>groß</t>
  </si>
  <si>
    <t>magni</t>
  </si>
  <si>
    <t>magnis</t>
  </si>
  <si>
    <t>magnum</t>
  </si>
  <si>
    <t>magno</t>
  </si>
  <si>
    <t>magnorum</t>
  </si>
  <si>
    <t>magnos</t>
  </si>
  <si>
    <t>novi</t>
  </si>
  <si>
    <t>novo</t>
  </si>
  <si>
    <t>novum</t>
  </si>
  <si>
    <t>novorum</t>
  </si>
  <si>
    <t>novis</t>
  </si>
  <si>
    <t>novos</t>
  </si>
  <si>
    <t>optimum</t>
  </si>
  <si>
    <t>das beste</t>
  </si>
  <si>
    <t>optimi</t>
  </si>
  <si>
    <t>optimo</t>
  </si>
  <si>
    <t>optimorum</t>
  </si>
  <si>
    <t>optima</t>
  </si>
  <si>
    <t>optimis</t>
  </si>
  <si>
    <t>optimibus</t>
  </si>
  <si>
    <t>patria</t>
  </si>
  <si>
    <t>patriae</t>
  </si>
  <si>
    <t>patriam</t>
  </si>
  <si>
    <t>patriarum</t>
  </si>
  <si>
    <t>patriis</t>
  </si>
  <si>
    <t>patrias</t>
  </si>
  <si>
    <t>prima</t>
  </si>
  <si>
    <t>erste</t>
  </si>
  <si>
    <t>primae</t>
  </si>
  <si>
    <t>primam</t>
  </si>
  <si>
    <t>primarum</t>
  </si>
  <si>
    <t>primis</t>
  </si>
  <si>
    <t>primas</t>
  </si>
  <si>
    <t>relinquum</t>
  </si>
  <si>
    <t>übrig</t>
  </si>
  <si>
    <t>relinqui</t>
  </si>
  <si>
    <t>relinquo</t>
  </si>
  <si>
    <t>relinqua</t>
  </si>
  <si>
    <t>relinquorum</t>
  </si>
  <si>
    <t>relinquis</t>
  </si>
  <si>
    <t>is</t>
  </si>
  <si>
    <t>ea</t>
  </si>
  <si>
    <t>id</t>
  </si>
  <si>
    <t>eius</t>
  </si>
  <si>
    <t>ei</t>
  </si>
  <si>
    <t>eum</t>
  </si>
  <si>
    <t>eam</t>
  </si>
  <si>
    <t>Pronomina</t>
  </si>
  <si>
    <t>eo</t>
  </si>
  <si>
    <t>eae</t>
  </si>
  <si>
    <t>eorum</t>
  </si>
  <si>
    <t>earum</t>
  </si>
  <si>
    <t>eis</t>
  </si>
  <si>
    <t>eos</t>
  </si>
  <si>
    <t>eas</t>
  </si>
  <si>
    <t>hic</t>
  </si>
  <si>
    <t>haec</t>
  </si>
  <si>
    <t>hoc</t>
  </si>
  <si>
    <t>diese</t>
  </si>
  <si>
    <t>dieses</t>
  </si>
  <si>
    <t>huius</t>
  </si>
  <si>
    <t>huic</t>
  </si>
  <si>
    <t>hunc</t>
  </si>
  <si>
    <t>hanc</t>
  </si>
  <si>
    <t>hac</t>
  </si>
  <si>
    <t>hi</t>
  </si>
  <si>
    <t>hae</t>
  </si>
  <si>
    <t>horum</t>
  </si>
  <si>
    <t>harum</t>
  </si>
  <si>
    <t>his</t>
  </si>
  <si>
    <t>hos</t>
  </si>
  <si>
    <t>has</t>
  </si>
  <si>
    <t>qui</t>
  </si>
  <si>
    <t>quae</t>
  </si>
  <si>
    <t>quod</t>
  </si>
  <si>
    <t>welcher</t>
  </si>
  <si>
    <t>welche</t>
  </si>
  <si>
    <t>welches</t>
  </si>
  <si>
    <t>cuius</t>
  </si>
  <si>
    <t>cui</t>
  </si>
  <si>
    <t>quem</t>
  </si>
  <si>
    <t>qua</t>
  </si>
  <si>
    <t>quam</t>
  </si>
  <si>
    <t>quo</t>
  </si>
  <si>
    <t>quorum</t>
  </si>
  <si>
    <t>quarum</t>
  </si>
  <si>
    <t>quibus</t>
  </si>
  <si>
    <t>quos</t>
  </si>
  <si>
    <t>quas</t>
  </si>
  <si>
    <t>jener</t>
  </si>
  <si>
    <t>jene</t>
  </si>
  <si>
    <t>jenes</t>
  </si>
  <si>
    <t>Deklination</t>
  </si>
  <si>
    <t>Übersetzung:</t>
  </si>
  <si>
    <t>Genitiv Sg.:</t>
  </si>
  <si>
    <t>Nominativ Sg.:</t>
  </si>
  <si>
    <t>Dativ Sg.:</t>
  </si>
  <si>
    <t>Akkusativ Sg.:</t>
  </si>
  <si>
    <t>Ablativ Sg.:</t>
  </si>
  <si>
    <t>Nominativ Pl.:</t>
  </si>
  <si>
    <t>Genitiv Pl.:</t>
  </si>
  <si>
    <t>Dativ Pl.:</t>
  </si>
  <si>
    <t>Ablativ Pl.:</t>
  </si>
  <si>
    <t>Akkusativ Pl.:</t>
  </si>
  <si>
    <t>Genus:</t>
  </si>
  <si>
    <t>Tipp anzeigen? Dann 1 eintragen:</t>
  </si>
  <si>
    <t>Steigerung</t>
  </si>
  <si>
    <t>Zufalls-Infinitiv erstellen:</t>
  </si>
  <si>
    <t>Zufallswort erstellen:</t>
  </si>
  <si>
    <t>Positiv</t>
  </si>
  <si>
    <t>Positiv Adverb</t>
  </si>
  <si>
    <t>Übersetzung Positiv</t>
  </si>
  <si>
    <t>Adverb Komperativ</t>
  </si>
  <si>
    <t>Übersetzung Komp.</t>
  </si>
  <si>
    <t>Superlativ</t>
  </si>
  <si>
    <t>Adverb Superlativ</t>
  </si>
  <si>
    <t>clarus</t>
  </si>
  <si>
    <t>a-o Deklination</t>
  </si>
  <si>
    <t>clare</t>
  </si>
  <si>
    <t>clarior</t>
  </si>
  <si>
    <t>clarius</t>
  </si>
  <si>
    <t>berühmt</t>
  </si>
  <si>
    <t>berühmter</t>
  </si>
  <si>
    <t>clarissimus</t>
  </si>
  <si>
    <t>clarissime</t>
  </si>
  <si>
    <t>Überstzung ohne Vergleich</t>
  </si>
  <si>
    <t>sehr berühmt</t>
  </si>
  <si>
    <t>corporis</t>
  </si>
  <si>
    <t>hatten verbunden</t>
  </si>
  <si>
    <t>amplum</t>
  </si>
  <si>
    <t>ample</t>
  </si>
  <si>
    <t>weit</t>
  </si>
  <si>
    <t>amplius</t>
  </si>
  <si>
    <t>Komperativ Nominativ Sg</t>
  </si>
  <si>
    <t>clariores</t>
  </si>
  <si>
    <t>Kom. Gen. Sg</t>
  </si>
  <si>
    <t>Kom. Da. Sg</t>
  </si>
  <si>
    <t>Kom. Akk. Sg</t>
  </si>
  <si>
    <t>Kom. Abl. Sg.</t>
  </si>
  <si>
    <t>Kom. Gen.Pl</t>
  </si>
  <si>
    <t>Kom. Da. Pl.</t>
  </si>
  <si>
    <t>Kom.Nom. Pl.</t>
  </si>
  <si>
    <t>Kom.Akk.Pl.</t>
  </si>
  <si>
    <t>Kom.Abl.Pl</t>
  </si>
  <si>
    <t>clarioris</t>
  </si>
  <si>
    <t>clariori</t>
  </si>
  <si>
    <t>clariorem</t>
  </si>
  <si>
    <t>clariore</t>
  </si>
  <si>
    <t>clariorum</t>
  </si>
  <si>
    <t>clarioribus</t>
  </si>
  <si>
    <t>ampliori</t>
  </si>
  <si>
    <t>ampliore</t>
  </si>
  <si>
    <t>ampliora</t>
  </si>
  <si>
    <t>ampliorum</t>
  </si>
  <si>
    <t>amplioribus</t>
  </si>
  <si>
    <t>weiter</t>
  </si>
  <si>
    <t>amplissimum</t>
  </si>
  <si>
    <t>amplissime</t>
  </si>
  <si>
    <t>sehr weit</t>
  </si>
  <si>
    <t>magna</t>
  </si>
  <si>
    <t>magne</t>
  </si>
  <si>
    <t>größ</t>
  </si>
  <si>
    <t>magnior</t>
  </si>
  <si>
    <t>magnioris</t>
  </si>
  <si>
    <t>magniori</t>
  </si>
  <si>
    <t>magniorem</t>
  </si>
  <si>
    <t>magniore</t>
  </si>
  <si>
    <t>magniores</t>
  </si>
  <si>
    <t>magniorum</t>
  </si>
  <si>
    <t>magnioribus</t>
  </si>
  <si>
    <t>magnius</t>
  </si>
  <si>
    <t>größer</t>
  </si>
  <si>
    <t>magnissima</t>
  </si>
  <si>
    <t>magnissime</t>
  </si>
  <si>
    <t>sehr groß</t>
  </si>
  <si>
    <t>graviter</t>
  </si>
  <si>
    <t>gravior</t>
  </si>
  <si>
    <t>gravioris</t>
  </si>
  <si>
    <t>graviori</t>
  </si>
  <si>
    <t>graviorem</t>
  </si>
  <si>
    <t>graviore</t>
  </si>
  <si>
    <t>graviores</t>
  </si>
  <si>
    <t>graviorum</t>
  </si>
  <si>
    <t>gravioribus</t>
  </si>
  <si>
    <t>gravius</t>
  </si>
  <si>
    <t>schwerer</t>
  </si>
  <si>
    <t>gravissimus</t>
  </si>
  <si>
    <t>gravissime</t>
  </si>
  <si>
    <t>sehr schwer</t>
  </si>
  <si>
    <t>liberaliter</t>
  </si>
  <si>
    <t>liberalioris</t>
  </si>
  <si>
    <t>liberalius</t>
  </si>
  <si>
    <t>liberaliori</t>
  </si>
  <si>
    <t>liberaliore</t>
  </si>
  <si>
    <t>liberaliora</t>
  </si>
  <si>
    <t>liberaliorum</t>
  </si>
  <si>
    <t>liberalioribus</t>
  </si>
  <si>
    <t>freundlicher</t>
  </si>
  <si>
    <t>liberalissime</t>
  </si>
  <si>
    <t>sehr freundlich</t>
  </si>
  <si>
    <t>Adverb Komperativ:</t>
  </si>
  <si>
    <t>Adverb Positiv:</t>
  </si>
  <si>
    <t>capio, cepi, captus</t>
  </si>
  <si>
    <t>audio, audivi, auditus</t>
  </si>
  <si>
    <t>moveo, movi, motus</t>
  </si>
  <si>
    <t>laudo, laudavi, laudatus</t>
  </si>
  <si>
    <t>munire</t>
  </si>
  <si>
    <t>pacare</t>
  </si>
  <si>
    <t>paco, pacavi, pacatum</t>
  </si>
  <si>
    <t>pacat</t>
  </si>
  <si>
    <t>pacatur</t>
  </si>
  <si>
    <t>pacabat</t>
  </si>
  <si>
    <t>pacavit</t>
  </si>
  <si>
    <t>hat zurückgelassen</t>
  </si>
  <si>
    <t>reliquit</t>
  </si>
  <si>
    <t>reliquerat</t>
  </si>
  <si>
    <t>war begonnen worden</t>
  </si>
  <si>
    <t>floh</t>
  </si>
  <si>
    <t>hat entgegengestellt</t>
  </si>
  <si>
    <t>oppositus est</t>
  </si>
  <si>
    <t>oppositus erat</t>
  </si>
  <si>
    <t>das befohlene Ding</t>
  </si>
  <si>
    <t>pacant</t>
  </si>
  <si>
    <t>pacantur</t>
  </si>
  <si>
    <t>pacabant</t>
  </si>
  <si>
    <t>pacabantur</t>
  </si>
  <si>
    <t>pacaverunt</t>
  </si>
  <si>
    <t>pacati sunt</t>
  </si>
  <si>
    <t>relicti sunt</t>
  </si>
  <si>
    <t>reliquerunt</t>
  </si>
  <si>
    <t>pacaverant</t>
  </si>
  <si>
    <t>reliquerant</t>
  </si>
  <si>
    <t>relicti  erant</t>
  </si>
  <si>
    <t>oppositi erant</t>
  </si>
  <si>
    <t>oppositi sunt</t>
  </si>
  <si>
    <t>Kom. Ohne Vergleich 1</t>
  </si>
  <si>
    <t>berühmteste</t>
  </si>
  <si>
    <t>weiteste</t>
  </si>
  <si>
    <t>größte</t>
  </si>
  <si>
    <t>schwerste</t>
  </si>
  <si>
    <t>allzu berühmt</t>
  </si>
  <si>
    <t>allzu weit</t>
  </si>
  <si>
    <t>allzu schwer</t>
  </si>
  <si>
    <t>allzu freundlich</t>
  </si>
  <si>
    <t>ziemlich berühmt</t>
  </si>
  <si>
    <t>ziemlich weit</t>
  </si>
  <si>
    <t>ziemlich freundlich</t>
  </si>
  <si>
    <t>allzu groß</t>
  </si>
  <si>
    <t>ziemlich groß</t>
  </si>
  <si>
    <t>freundlichste</t>
  </si>
  <si>
    <t>Kom. ohne Vergleich 2</t>
  </si>
  <si>
    <t xml:space="preserve">Übersetzung Superlativ </t>
  </si>
  <si>
    <t>Übersetzung Superlativ mit Vergleich:</t>
  </si>
  <si>
    <t>Übersetzung Superlativ ohne Vergleich:</t>
  </si>
  <si>
    <t>Übersetzung Komperativ mit Vergleich:</t>
  </si>
  <si>
    <t>Übersetzung postiv:</t>
  </si>
  <si>
    <t>Übersetzung Komperativ ohne Vergleich:</t>
  </si>
  <si>
    <t>amplioris</t>
  </si>
  <si>
    <t>liberalissimum</t>
  </si>
  <si>
    <t>Korrektur anzeigen? Dann 1 eintragen:</t>
  </si>
  <si>
    <t>Lösungen anzeigen? Dann 1 eintragen:</t>
  </si>
  <si>
    <t>stelle</t>
  </si>
  <si>
    <t>Tipp: Wenn sich bei ENTER kein neues Wort generiert: dann noch einmal 1 einfügen ENTER drücken, dann 1 löschen ENTER und 1 einfügen!</t>
  </si>
  <si>
    <t>ziemlich schwer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</si>
</sst>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quotePrefix="1"/>
    <xf numFmtId="0" fontId="1" fillId="0" borderId="0" xfId="0" applyFont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Fill="1" applyBorder="1"/>
    <xf numFmtId="0" fontId="4" fillId="2" borderId="3" xfId="0" applyFont="1" applyFill="1" applyBorder="1"/>
    <xf numFmtId="0" fontId="4" fillId="2" borderId="2" xfId="0" applyFont="1" applyFill="1" applyBorder="1"/>
    <xf numFmtId="0" fontId="2" fillId="2" borderId="3" xfId="0" applyFont="1" applyFill="1" applyBorder="1" applyAlignment="1">
      <alignment wrapText="1"/>
    </xf>
    <xf numFmtId="0" fontId="0" fillId="2" borderId="6" xfId="0" applyFill="1" applyBorder="1"/>
    <xf numFmtId="0" fontId="2" fillId="2" borderId="6" xfId="0" applyFont="1" applyFill="1" applyBorder="1"/>
    <xf numFmtId="0" fontId="2" fillId="2" borderId="0" xfId="0" applyFont="1" applyFill="1" applyBorder="1"/>
    <xf numFmtId="0" fontId="0" fillId="2" borderId="2" xfId="0" applyFill="1" applyBorder="1"/>
    <xf numFmtId="0" fontId="0" fillId="2" borderId="0" xfId="0" applyFill="1" applyBorder="1"/>
    <xf numFmtId="0" fontId="0" fillId="0" borderId="0" xfId="0" applyFill="1"/>
    <xf numFmtId="0" fontId="0" fillId="2" borderId="5" xfId="0" applyFill="1" applyBorder="1"/>
    <xf numFmtId="0" fontId="7" fillId="2" borderId="5" xfId="0" applyFont="1" applyFill="1" applyBorder="1"/>
    <xf numFmtId="0" fontId="6" fillId="2" borderId="0" xfId="0" applyFont="1" applyFill="1" applyBorder="1"/>
    <xf numFmtId="0" fontId="8" fillId="2" borderId="5" xfId="0" applyFont="1" applyFill="1" applyBorder="1"/>
    <xf numFmtId="0" fontId="6" fillId="2" borderId="10" xfId="0" applyFont="1" applyFill="1" applyBorder="1"/>
    <xf numFmtId="0" fontId="10" fillId="2" borderId="5" xfId="0" applyFont="1" applyFill="1" applyBorder="1" applyAlignment="1"/>
    <xf numFmtId="0" fontId="0" fillId="4" borderId="10" xfId="0" applyFill="1" applyBorder="1"/>
    <xf numFmtId="0" fontId="6" fillId="2" borderId="14" xfId="0" applyFont="1" applyFill="1" applyBorder="1"/>
    <xf numFmtId="0" fontId="12" fillId="0" borderId="0" xfId="0" quotePrefix="1" applyFont="1"/>
    <xf numFmtId="0" fontId="12" fillId="0" borderId="0" xfId="0" applyFont="1"/>
    <xf numFmtId="0" fontId="13" fillId="5" borderId="15" xfId="0" applyFont="1" applyFill="1" applyBorder="1"/>
    <xf numFmtId="0" fontId="0" fillId="6" borderId="15" xfId="0" applyFont="1" applyFill="1" applyBorder="1"/>
    <xf numFmtId="0" fontId="0" fillId="0" borderId="15" xfId="0" applyFont="1" applyBorder="1"/>
    <xf numFmtId="0" fontId="0" fillId="2" borderId="0" xfId="0" applyFill="1" applyBorder="1" applyAlignment="1">
      <alignment horizontal="right"/>
    </xf>
    <xf numFmtId="0" fontId="3" fillId="2" borderId="5" xfId="0" applyFont="1" applyFill="1" applyBorder="1"/>
    <xf numFmtId="0" fontId="10" fillId="2" borderId="5" xfId="0" applyFont="1" applyFill="1" applyBorder="1"/>
    <xf numFmtId="0" fontId="12" fillId="6" borderId="15" xfId="0" applyFont="1" applyFill="1" applyBorder="1"/>
    <xf numFmtId="0" fontId="15" fillId="2" borderId="0" xfId="0" applyFont="1" applyFill="1" applyBorder="1"/>
    <xf numFmtId="0" fontId="3" fillId="4" borderId="14" xfId="0" applyFont="1" applyFill="1" applyBorder="1"/>
    <xf numFmtId="0" fontId="3" fillId="2" borderId="14" xfId="0" applyFont="1" applyFill="1" applyBorder="1"/>
    <xf numFmtId="0" fontId="7" fillId="2" borderId="5" xfId="0" applyFont="1" applyFill="1" applyBorder="1" applyAlignment="1">
      <alignment wrapText="1"/>
    </xf>
    <xf numFmtId="0" fontId="3" fillId="2" borderId="0" xfId="0" applyFont="1" applyFill="1" applyBorder="1"/>
    <xf numFmtId="0" fontId="16" fillId="2" borderId="2" xfId="0" applyFont="1" applyFill="1" applyBorder="1"/>
    <xf numFmtId="0" fontId="4" fillId="2" borderId="5" xfId="0" applyFont="1" applyFill="1" applyBorder="1"/>
    <xf numFmtId="0" fontId="3" fillId="2" borderId="7" xfId="0" applyFont="1" applyFill="1" applyBorder="1"/>
    <xf numFmtId="0" fontId="3" fillId="4" borderId="13" xfId="0" applyFont="1" applyFill="1" applyBorder="1"/>
    <xf numFmtId="0" fontId="3" fillId="2" borderId="13" xfId="0" applyFont="1" applyFill="1" applyBorder="1"/>
    <xf numFmtId="0" fontId="0" fillId="2" borderId="16" xfId="0" applyFill="1" applyBorder="1"/>
    <xf numFmtId="0" fontId="3" fillId="2" borderId="11" xfId="0" applyFont="1" applyFill="1" applyBorder="1"/>
    <xf numFmtId="0" fontId="3" fillId="4" borderId="11" xfId="0" applyFont="1" applyFill="1" applyBorder="1"/>
    <xf numFmtId="0" fontId="6" fillId="4" borderId="13" xfId="0" applyFont="1" applyFill="1" applyBorder="1"/>
    <xf numFmtId="0" fontId="6" fillId="2" borderId="13" xfId="0" applyFont="1" applyFill="1" applyBorder="1"/>
    <xf numFmtId="0" fontId="6" fillId="4" borderId="11" xfId="0" applyFont="1" applyFill="1" applyBorder="1"/>
    <xf numFmtId="0" fontId="6" fillId="2" borderId="11" xfId="0" applyFont="1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1" xfId="0" applyFill="1" applyBorder="1"/>
    <xf numFmtId="0" fontId="0" fillId="7" borderId="19" xfId="0" applyFill="1" applyBorder="1"/>
    <xf numFmtId="0" fontId="0" fillId="8" borderId="1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1" xfId="0" applyFill="1" applyBorder="1" applyAlignment="1">
      <alignment horizontal="right"/>
    </xf>
    <xf numFmtId="0" fontId="0" fillId="8" borderId="17" xfId="0" applyFill="1" applyBorder="1"/>
    <xf numFmtId="0" fontId="3" fillId="8" borderId="1" xfId="0" applyFont="1" applyFill="1" applyBorder="1"/>
    <xf numFmtId="0" fontId="12" fillId="0" borderId="15" xfId="0" applyFont="1" applyBorder="1"/>
    <xf numFmtId="0" fontId="3" fillId="4" borderId="10" xfId="0" applyFont="1" applyFill="1" applyBorder="1"/>
    <xf numFmtId="0" fontId="0" fillId="7" borderId="20" xfId="0" applyFill="1" applyBorder="1"/>
    <xf numFmtId="0" fontId="12" fillId="7" borderId="17" xfId="0" applyFont="1" applyFill="1" applyBorder="1"/>
    <xf numFmtId="0" fontId="0" fillId="3" borderId="22" xfId="0" applyFill="1" applyBorder="1"/>
    <xf numFmtId="0" fontId="2" fillId="2" borderId="0" xfId="0" applyFont="1" applyFill="1" applyBorder="1" applyAlignment="1">
      <alignment wrapText="1"/>
    </xf>
    <xf numFmtId="0" fontId="18" fillId="2" borderId="0" xfId="0" applyFont="1" applyFill="1" applyBorder="1"/>
    <xf numFmtId="0" fontId="12" fillId="8" borderId="1" xfId="0" applyFont="1" applyFill="1" applyBorder="1" applyAlignment="1">
      <alignment wrapText="1"/>
    </xf>
    <xf numFmtId="0" fontId="12" fillId="2" borderId="0" xfId="0" applyFont="1" applyFill="1" applyBorder="1"/>
    <xf numFmtId="0" fontId="12" fillId="2" borderId="6" xfId="0" applyFont="1" applyFill="1" applyBorder="1"/>
    <xf numFmtId="0" fontId="15" fillId="2" borderId="5" xfId="0" applyFont="1" applyFill="1" applyBorder="1"/>
    <xf numFmtId="0" fontId="7" fillId="3" borderId="1" xfId="0" applyFont="1" applyFill="1" applyBorder="1"/>
    <xf numFmtId="0" fontId="7" fillId="4" borderId="1" xfId="0" applyFont="1" applyFill="1" applyBorder="1"/>
    <xf numFmtId="0" fontId="15" fillId="2" borderId="3" xfId="0" applyFont="1" applyFill="1" applyBorder="1"/>
    <xf numFmtId="0" fontId="15" fillId="2" borderId="3" xfId="0" applyFont="1" applyFill="1" applyBorder="1" applyAlignment="1">
      <alignment wrapText="1"/>
    </xf>
    <xf numFmtId="0" fontId="14" fillId="2" borderId="3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8" fillId="4" borderId="23" xfId="0" applyFont="1" applyFill="1" applyBorder="1" applyAlignment="1">
      <alignment horizontal="center" wrapText="1"/>
    </xf>
    <xf numFmtId="0" fontId="18" fillId="4" borderId="21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H89" totalsRowShown="0">
  <autoFilter ref="A1:H89" xr:uid="{00000000-0009-0000-0100-000001000000}"/>
  <tableColumns count="8">
    <tableColumn id="1" xr3:uid="{00000000-0010-0000-0000-000001000000}" name="Nummer"/>
    <tableColumn id="7" xr3:uid="{00000000-0010-0000-0000-000007000000}" name="Verbum2"/>
    <tableColumn id="2" xr3:uid="{00000000-0010-0000-0000-000002000000}" name="Genitv / Deklination"/>
    <tableColumn id="3" xr3:uid="{00000000-0010-0000-0000-000003000000}" name="Geschlecht"/>
    <tableColumn id="5" xr3:uid="{00000000-0010-0000-0000-000005000000}" name="Wort"/>
    <tableColumn id="8" xr3:uid="{00000000-0010-0000-0000-000008000000}" name="Weiter Bedeutung"/>
    <tableColumn id="6" xr3:uid="{00000000-0010-0000-0000-000006000000}" name="Weitere Bedeutung"/>
    <tableColumn id="4" xr3:uid="{00000000-0010-0000-0000-000004000000}" name="Wortar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A1:S33" totalsRowShown="0">
  <autoFilter ref="A1:S33" xr:uid="{00000000-0009-0000-0100-000002000000}"/>
  <tableColumns count="19">
    <tableColumn id="1" xr3:uid="{00000000-0010-0000-0100-000001000000}" name="Infinitiv"/>
    <tableColumn id="2" xr3:uid="{00000000-0010-0000-0100-000002000000}" name="Ü-Infinitiv"/>
    <tableColumn id="22" xr3:uid="{00000000-0010-0000-0100-000016000000}" name="Stammformen"/>
    <tableColumn id="3" xr3:uid="{00000000-0010-0000-0100-000003000000}" name="3. P S Ind. Präsens aktiv"/>
    <tableColumn id="4" xr3:uid="{00000000-0010-0000-0100-000004000000}" name="Ü-Ind. Präs. Aktiv"/>
    <tableColumn id="5" xr3:uid="{00000000-0010-0000-0100-000005000000}" name="Ind. Präsens passiv"/>
    <tableColumn id="6" xr3:uid="{00000000-0010-0000-0100-000006000000}" name="Ü-Ind. Präs. Passiv"/>
    <tableColumn id="7" xr3:uid="{00000000-0010-0000-0100-000007000000}" name="Ind. Imperfekt aktiv"/>
    <tableColumn id="8" xr3:uid="{00000000-0010-0000-0100-000008000000}" name="Ü-Ind. Imperfekt aktiv"/>
    <tableColumn id="9" xr3:uid="{00000000-0010-0000-0100-000009000000}" name="Ind. Imperfekt passiv"/>
    <tableColumn id="10" xr3:uid="{00000000-0010-0000-0100-00000A000000}" name="Ü-Ind. Imperfekt pasiv"/>
    <tableColumn id="11" xr3:uid="{00000000-0010-0000-0100-00000B000000}" name="3.p.Sg Perfekt aktiv"/>
    <tableColumn id="12" xr3:uid="{00000000-0010-0000-0100-00000C000000}" name="Ü-3.p.Sg Perfekt aktiv"/>
    <tableColumn id="13" xr3:uid="{00000000-0010-0000-0100-00000D000000}" name="3.p.Sg Perfekt passiv"/>
    <tableColumn id="14" xr3:uid="{00000000-0010-0000-0100-00000E000000}" name="Ü-3.p.Sg Perfekt passiv"/>
    <tableColumn id="15" xr3:uid="{00000000-0010-0000-0100-00000F000000}" name="3.p.Sg Plusquamperfekt aktiv"/>
    <tableColumn id="16" xr3:uid="{00000000-0010-0000-0100-000010000000}" name="Ü-3.p.Sg Plusquamperfekt aktiv"/>
    <tableColumn id="17" xr3:uid="{00000000-0010-0000-0100-000011000000}" name="3.p.Sg Plusquamperfekt passiv"/>
    <tableColumn id="18" xr3:uid="{00000000-0010-0000-0100-000012000000}" name="Ü-3.p.Sg Plusquamperfekt Passiv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24" displayName="Tabelle24" ref="A1:R33" totalsRowShown="0">
  <autoFilter ref="A1:R33" xr:uid="{00000000-0009-0000-0100-000003000000}"/>
  <tableColumns count="18">
    <tableColumn id="1" xr3:uid="{00000000-0010-0000-0200-000001000000}" name="Infinitiv"/>
    <tableColumn id="2" xr3:uid="{00000000-0010-0000-0200-000002000000}" name="Ü-Infinitiv"/>
    <tableColumn id="3" xr3:uid="{00000000-0010-0000-0200-000003000000}" name="3. P pl Ind. Präsens aktiv"/>
    <tableColumn id="4" xr3:uid="{00000000-0010-0000-0200-000004000000}" name="Ü-Ind. Präs. Aktiv"/>
    <tableColumn id="5" xr3:uid="{00000000-0010-0000-0200-000005000000}" name="Ind. Präsens passiv"/>
    <tableColumn id="6" xr3:uid="{00000000-0010-0000-0200-000006000000}" name="Ü-Ind. Präs. Passiv"/>
    <tableColumn id="7" xr3:uid="{00000000-0010-0000-0200-000007000000}" name="Ind. Imperfekt aktiv"/>
    <tableColumn id="8" xr3:uid="{00000000-0010-0000-0200-000008000000}" name="Ü-Ind. Imperfekt aktiv"/>
    <tableColumn id="9" xr3:uid="{00000000-0010-0000-0200-000009000000}" name="Ind. Imperfekt passiv"/>
    <tableColumn id="10" xr3:uid="{00000000-0010-0000-0200-00000A000000}" name="Ü-Ind. Imperfekt pasiv"/>
    <tableColumn id="11" xr3:uid="{00000000-0010-0000-0200-00000B000000}" name="3.p.Pl Perfekt aktiv"/>
    <tableColumn id="12" xr3:uid="{00000000-0010-0000-0200-00000C000000}" name="Ü-3.p.Pl Perfekt aktiv"/>
    <tableColumn id="13" xr3:uid="{00000000-0010-0000-0200-00000D000000}" name="3.p.Pl Perfekt passiv"/>
    <tableColumn id="14" xr3:uid="{00000000-0010-0000-0200-00000E000000}" name="Ü-3.p.Pl Perfekt passiv"/>
    <tableColumn id="15" xr3:uid="{00000000-0010-0000-0200-00000F000000}" name="3.p.Pl Plusquamperfekt aktiv"/>
    <tableColumn id="16" xr3:uid="{00000000-0010-0000-0200-000010000000}" name="Ü-3.p.PL Plusquamperfekt aktiv"/>
    <tableColumn id="17" xr3:uid="{00000000-0010-0000-0200-000011000000}" name="3.p.Pl Plusquamperfekt passiv"/>
    <tableColumn id="18" xr3:uid="{00000000-0010-0000-0200-000012000000}" name="Ü-3.p.pl Plusquamperfekt Passiv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4" displayName="Tabelle4" ref="A1:M37" totalsRowShown="0">
  <autoFilter ref="A1:M37" xr:uid="{00000000-0009-0000-0100-000004000000}"/>
  <sortState xmlns:xlrd2="http://schemas.microsoft.com/office/spreadsheetml/2017/richdata2" ref="A2:M19">
    <sortCondition ref="C1:C21"/>
  </sortState>
  <tableColumns count="13">
    <tableColumn id="1" xr3:uid="{00000000-0010-0000-0300-000001000000}" name="Nominativ Sg"/>
    <tableColumn id="2" xr3:uid="{00000000-0010-0000-0300-000002000000}" name="Übersetzung"/>
    <tableColumn id="3" xr3:uid="{00000000-0010-0000-0300-000003000000}" name="Genus"/>
    <tableColumn id="13" xr3:uid="{00000000-0010-0000-0300-00000D000000}" name="Hilfe"/>
    <tableColumn id="4" xr3:uid="{00000000-0010-0000-0300-000004000000}" name="Genitiv Sg"/>
    <tableColumn id="5" xr3:uid="{00000000-0010-0000-0300-000005000000}" name="Dativ Sg"/>
    <tableColumn id="6" xr3:uid="{00000000-0010-0000-0300-000006000000}" name="Akkusativ Sg"/>
    <tableColumn id="7" xr3:uid="{00000000-0010-0000-0300-000007000000}" name="Ablativ Sg"/>
    <tableColumn id="8" xr3:uid="{00000000-0010-0000-0300-000008000000}" name="Nominativ Pl"/>
    <tableColumn id="9" xr3:uid="{00000000-0010-0000-0300-000009000000}" name="Genitiv Pl"/>
    <tableColumn id="10" xr3:uid="{00000000-0010-0000-0300-00000A000000}" name="Dativ Pl"/>
    <tableColumn id="11" xr3:uid="{00000000-0010-0000-0300-00000B000000}" name="Akkusativ Pl"/>
    <tableColumn id="12" xr3:uid="{00000000-0010-0000-0300-00000C000000}" name="Ablativ  P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le5" displayName="Tabelle5" ref="A1:W6" totalsRowShown="0">
  <autoFilter ref="A1:W6" xr:uid="{00000000-0009-0000-0100-000005000000}"/>
  <tableColumns count="23">
    <tableColumn id="2" xr3:uid="{00000000-0010-0000-0400-000002000000}" name="Positiv"/>
    <tableColumn id="13" xr3:uid="{00000000-0010-0000-0400-00000D000000}" name="Deklination"/>
    <tableColumn id="14" xr3:uid="{00000000-0010-0000-0400-00000E000000}" name="Genus"/>
    <tableColumn id="3" xr3:uid="{00000000-0010-0000-0400-000003000000}" name="Positiv Adverb"/>
    <tableColumn id="4" xr3:uid="{00000000-0010-0000-0400-000004000000}" name="Übersetzung Positiv"/>
    <tableColumn id="5" xr3:uid="{00000000-0010-0000-0400-000005000000}" name="Komperativ Nominativ Sg"/>
    <tableColumn id="24" xr3:uid="{00000000-0010-0000-0400-000018000000}" name="Kom. Gen. Sg"/>
    <tableColumn id="23" xr3:uid="{00000000-0010-0000-0400-000017000000}" name="Kom. Da. Sg"/>
    <tableColumn id="22" xr3:uid="{00000000-0010-0000-0400-000016000000}" name="Kom. Akk. Sg"/>
    <tableColumn id="21" xr3:uid="{00000000-0010-0000-0400-000015000000}" name="Kom. Abl. Sg."/>
    <tableColumn id="20" xr3:uid="{00000000-0010-0000-0400-000014000000}" name="Kom.Nom. Pl."/>
    <tableColumn id="28" xr3:uid="{00000000-0010-0000-0400-00001C000000}" name="Kom. Gen.Pl"/>
    <tableColumn id="27" xr3:uid="{00000000-0010-0000-0400-00001B000000}" name="Kom. Da. Pl."/>
    <tableColumn id="26" xr3:uid="{00000000-0010-0000-0400-00001A000000}" name="Kom.Akk.Pl."/>
    <tableColumn id="25" xr3:uid="{00000000-0010-0000-0400-000019000000}" name="Kom.Abl.Pl"/>
    <tableColumn id="6" xr3:uid="{00000000-0010-0000-0400-000006000000}" name="Adverb Komperativ"/>
    <tableColumn id="7" xr3:uid="{00000000-0010-0000-0400-000007000000}" name="Übersetzung Komp."/>
    <tableColumn id="8" xr3:uid="{00000000-0010-0000-0400-000008000000}" name="Superlativ"/>
    <tableColumn id="9" xr3:uid="{00000000-0010-0000-0400-000009000000}" name="Adverb Superlativ"/>
    <tableColumn id="15" xr3:uid="{00000000-0010-0000-0400-00000F000000}" name="Überstzung ohne Vergleich"/>
    <tableColumn id="1" xr3:uid="{00000000-0010-0000-0400-000001000000}" name="Kom. Ohne Vergleich 1"/>
    <tableColumn id="10" xr3:uid="{00000000-0010-0000-0400-00000A000000}" name="Kom. ohne Vergleich 2"/>
    <tableColumn id="11" xr3:uid="{00000000-0010-0000-0400-00000B000000}" name="Übersetzung Superlativ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zoomScaleNormal="100" workbookViewId="0">
      <selection activeCell="C47" sqref="C47"/>
    </sheetView>
  </sheetViews>
  <sheetFormatPr baseColWidth="10" defaultRowHeight="14.4" x14ac:dyDescent="0.3"/>
  <cols>
    <col min="1" max="1" width="9" customWidth="1"/>
    <col min="2" max="2" width="39.88671875" customWidth="1"/>
    <col min="3" max="3" width="19.33203125" customWidth="1"/>
    <col min="4" max="4" width="17.5546875" customWidth="1"/>
    <col min="5" max="5" width="24.44140625" customWidth="1"/>
    <col min="6" max="6" width="36.33203125" customWidth="1"/>
    <col min="7" max="7" width="22" customWidth="1"/>
    <col min="8" max="8" width="8.5546875" customWidth="1"/>
    <col min="9" max="9" width="26.88671875" customWidth="1"/>
  </cols>
  <sheetData>
    <row r="1" spans="2:9" ht="15" thickBot="1" x14ac:dyDescent="0.35">
      <c r="I1" s="17"/>
    </row>
    <row r="2" spans="2:9" ht="38.25" customHeight="1" x14ac:dyDescent="0.4">
      <c r="B2" s="10" t="s">
        <v>766</v>
      </c>
      <c r="C2" s="77" t="s">
        <v>57</v>
      </c>
      <c r="D2" s="3"/>
      <c r="E2" s="82" t="s">
        <v>1047</v>
      </c>
      <c r="F2" s="3"/>
      <c r="G2" s="3"/>
      <c r="H2" s="3"/>
      <c r="I2" s="4"/>
    </row>
    <row r="3" spans="2:9" ht="15.75" customHeight="1" thickBot="1" x14ac:dyDescent="0.35">
      <c r="B3" s="18"/>
      <c r="C3" s="78"/>
      <c r="D3" s="35">
        <f ca="1">IF(C4=1,D3,RANDBETWEEN(1,32))</f>
        <v>23</v>
      </c>
      <c r="E3" s="83"/>
      <c r="F3" s="16"/>
      <c r="G3" s="67"/>
      <c r="H3" s="16"/>
      <c r="I3" s="12"/>
    </row>
    <row r="4" spans="2:9" ht="17.25" customHeight="1" thickBot="1" x14ac:dyDescent="0.4">
      <c r="B4" s="38" t="s">
        <v>1537</v>
      </c>
      <c r="C4" s="56">
        <v>1</v>
      </c>
      <c r="D4" s="73" t="str">
        <f ca="1">VLOOKUP(D3,Zufallverben,2,FALSE)</f>
        <v>cognoscere</v>
      </c>
      <c r="E4" s="16"/>
      <c r="F4" s="68" t="s">
        <v>1689</v>
      </c>
      <c r="G4" s="69"/>
      <c r="H4" s="16"/>
      <c r="I4" s="12"/>
    </row>
    <row r="5" spans="2:9" ht="9" customHeight="1" thickBot="1" x14ac:dyDescent="0.4">
      <c r="B5" s="19"/>
      <c r="C5" s="16"/>
      <c r="D5" s="16"/>
      <c r="E5" s="16"/>
      <c r="F5" s="16"/>
      <c r="G5" s="67"/>
      <c r="H5" s="16"/>
      <c r="I5" s="12"/>
    </row>
    <row r="6" spans="2:9" ht="15" thickBot="1" x14ac:dyDescent="0.35">
      <c r="B6" s="23" t="s">
        <v>391</v>
      </c>
      <c r="C6" s="56"/>
      <c r="D6" s="16" t="str">
        <f>IF(C6=1,VLOOKUP(D4,Tabelle2[],3,FALSE),"")</f>
        <v/>
      </c>
      <c r="E6" s="16"/>
      <c r="F6" s="68" t="s">
        <v>1690</v>
      </c>
      <c r="G6" s="56"/>
      <c r="H6" s="16"/>
      <c r="I6" s="12"/>
    </row>
    <row r="7" spans="2:9" ht="9" customHeight="1" x14ac:dyDescent="0.35">
      <c r="B7" s="19"/>
      <c r="C7" s="16"/>
      <c r="D7" s="16"/>
      <c r="E7" s="16"/>
      <c r="F7" s="16"/>
      <c r="G7" s="16"/>
      <c r="H7" s="16"/>
      <c r="I7" s="12"/>
    </row>
    <row r="8" spans="2:9" ht="21" x14ac:dyDescent="0.4">
      <c r="B8" s="79" t="s">
        <v>386</v>
      </c>
      <c r="C8" s="80"/>
      <c r="D8" s="16"/>
      <c r="E8" s="16"/>
      <c r="F8" s="81" t="s">
        <v>410</v>
      </c>
      <c r="G8" s="80"/>
      <c r="H8" s="16"/>
      <c r="I8" s="12"/>
    </row>
    <row r="9" spans="2:9" ht="16.2" thickBot="1" x14ac:dyDescent="0.35">
      <c r="B9" s="25" t="s">
        <v>385</v>
      </c>
      <c r="C9" s="45" t="str">
        <f ca="1">Verb</f>
        <v>cognoscere</v>
      </c>
      <c r="D9" s="16"/>
      <c r="E9" s="16"/>
      <c r="F9" s="22" t="s">
        <v>385</v>
      </c>
      <c r="G9" s="45" t="str">
        <f ca="1">VLOOKUP(D4,Tabelle2[],2,FALSE)</f>
        <v>erkennen</v>
      </c>
      <c r="H9" s="16"/>
      <c r="I9" s="12"/>
    </row>
    <row r="10" spans="2:9" ht="15.6" x14ac:dyDescent="0.3">
      <c r="B10" s="48" t="s">
        <v>388</v>
      </c>
      <c r="C10" s="52"/>
      <c r="D10" s="14" t="str">
        <f>IF(Korrektur1="","",(IF(C10=VLOOKUP(Verb,Tabelle2[],4,FALSE),"richtig",IF(C10="","","falsch"))))</f>
        <v/>
      </c>
      <c r="E10" s="70" t="str">
        <f>IF(Lösungen1="","",VLOOKUP(Verb,Tabelle2[],4,FALSE))</f>
        <v/>
      </c>
      <c r="F10" s="50" t="s">
        <v>387</v>
      </c>
      <c r="G10" s="52"/>
      <c r="H10" s="14" t="str">
        <f>IF(Korrektur1="","",IF(G10=VLOOKUP(Verb,Tabelle2[],5,FALSE),"richtig",IF(G10="","","falsch")))</f>
        <v/>
      </c>
      <c r="I10" s="71" t="str">
        <f>IF(Lösungen1="","",VLOOKUP(Verb,Tabelle2[],5,FALSE))</f>
        <v/>
      </c>
    </row>
    <row r="11" spans="2:9" ht="15.6" x14ac:dyDescent="0.3">
      <c r="B11" s="49" t="s">
        <v>389</v>
      </c>
      <c r="C11" s="57"/>
      <c r="D11" s="14" t="str">
        <f>IF(Korrektur1="","",IF(C11=VLOOKUP(Verb,Tabelle2[],6,FALSE),"richtig",IF(C11="","","falsch")))</f>
        <v/>
      </c>
      <c r="E11" s="70" t="str">
        <f>IF(Lösungen1="","",VLOOKUP(Verb,Tabelle2[],6,FALSE))</f>
        <v/>
      </c>
      <c r="F11" s="51" t="s">
        <v>390</v>
      </c>
      <c r="G11" s="57"/>
      <c r="H11" s="14" t="str">
        <f>IF(Korrektur1="","",IF(G11=VLOOKUP(Verb,Tabelle2[],7,FALSE),"richtig",IF(G11="","","falsch")))</f>
        <v/>
      </c>
      <c r="I11" s="71" t="str">
        <f>IF(Lösungen1="","",VLOOKUP(Verb,Tabelle2[],7,FALSE))</f>
        <v/>
      </c>
    </row>
    <row r="12" spans="2:9" ht="15.6" x14ac:dyDescent="0.3">
      <c r="B12" s="48" t="s">
        <v>392</v>
      </c>
      <c r="C12" s="53"/>
      <c r="D12" s="14" t="str">
        <f>IF(Korrektur1="","",IF(C12=VLOOKUP(Verb,Tabelle2[],8,FALSE),"richtig",IF(C12="","","falsch")))</f>
        <v/>
      </c>
      <c r="E12" s="70" t="str">
        <f>IF(Lösungen1="","",VLOOKUP(Verb,Tabelle2[],8,FALSE))</f>
        <v/>
      </c>
      <c r="F12" s="50" t="s">
        <v>394</v>
      </c>
      <c r="G12" s="53"/>
      <c r="H12" s="14" t="str">
        <f>IF(Korrektur1="","",IF(G12=VLOOKUP(Verb,Tabelle2[],9,FALSE),"richtig",IF(G12="","","falsch")))</f>
        <v/>
      </c>
      <c r="I12" s="71" t="str">
        <f>IF(Lösungen1="","",VLOOKUP(Verb,Tabelle2[],9,FALSE))</f>
        <v/>
      </c>
    </row>
    <row r="13" spans="2:9" ht="15.6" x14ac:dyDescent="0.3">
      <c r="B13" s="49" t="s">
        <v>393</v>
      </c>
      <c r="C13" s="57"/>
      <c r="D13" s="14" t="str">
        <f>IF(Korrektur1="","",IF(C13=VLOOKUP(Verb,Tabelle2[],10,FALSE),"richtig",IF(C13="","","falsch")))</f>
        <v/>
      </c>
      <c r="E13" s="70" t="str">
        <f>IF(Lösungen1="","",VLOOKUP(Verb,Tabelle2[],10,FALSE))</f>
        <v/>
      </c>
      <c r="F13" s="51" t="s">
        <v>394</v>
      </c>
      <c r="G13" s="57"/>
      <c r="H13" s="14" t="str">
        <f>IF(Korrektur1="","",IF(G13=VLOOKUP(Verb,Tabelle2[],11,FALSE),"richtig",IF(G13="","","falsch")))</f>
        <v/>
      </c>
      <c r="I13" s="71" t="str">
        <f>IF(Lösungen1="","",VLOOKUP(Verb,Tabelle2[],11,FALSE))</f>
        <v/>
      </c>
    </row>
    <row r="14" spans="2:9" ht="15.6" x14ac:dyDescent="0.3">
      <c r="B14" s="48" t="s">
        <v>398</v>
      </c>
      <c r="C14" s="53"/>
      <c r="D14" s="14" t="str">
        <f>IF(Korrektur1="","",IF(C14=VLOOKUP(Verb,Tabelle2[],12,FALSE),"richtig",IF(C14="","","falsch")))</f>
        <v/>
      </c>
      <c r="E14" s="70" t="str">
        <f>IF(Lösungen1="","",VLOOKUP(Verb,Tabelle2[],12,FALSE))</f>
        <v/>
      </c>
      <c r="F14" s="50" t="s">
        <v>398</v>
      </c>
      <c r="G14" s="53"/>
      <c r="H14" s="14" t="str">
        <f>IF(Korrektur1="","",IF(G14=VLOOKUP(Verb,Tabelle2[],13,FALSE),"richtig",IF(G14="","","falsch")))</f>
        <v/>
      </c>
      <c r="I14" s="71" t="str">
        <f>IF(Lösungen1="","",VLOOKUP(Verb,Tabelle2[],13,FALSE))</f>
        <v/>
      </c>
    </row>
    <row r="15" spans="2:9" ht="15.6" x14ac:dyDescent="0.3">
      <c r="B15" s="49" t="s">
        <v>395</v>
      </c>
      <c r="C15" s="57"/>
      <c r="D15" s="14" t="str">
        <f>IF(Korrektur1="","",IF(C15=VLOOKUP(Verb,Tabelle2[],14,FALSE),"richtig",IF(C15="","","falsch")))</f>
        <v/>
      </c>
      <c r="E15" s="70" t="str">
        <f>IF(Lösungen1="","",VLOOKUP(Verb,Tabelle2[],14,FALSE))</f>
        <v/>
      </c>
      <c r="F15" s="51" t="s">
        <v>395</v>
      </c>
      <c r="G15" s="57"/>
      <c r="H15" s="14" t="str">
        <f>IF(Korrektur1="","",IF(G15=VLOOKUP(Verb,Tabelle2[],15,FALSE),"richtig",IF(G15="","","falsch")))</f>
        <v/>
      </c>
      <c r="I15" s="71" t="str">
        <f>IF(Lösungen1="","",VLOOKUP(Verb,Tabelle2[],15,FALSE))</f>
        <v/>
      </c>
    </row>
    <row r="16" spans="2:9" ht="15.6" x14ac:dyDescent="0.3">
      <c r="B16" s="48" t="s">
        <v>397</v>
      </c>
      <c r="C16" s="53"/>
      <c r="D16" s="14" t="str">
        <f>IF(Korrektur1="","",IF(C16=VLOOKUP(Verb,Tabelle2[],16,FALSE),"richtig",IF(C16="","","falsch")))</f>
        <v/>
      </c>
      <c r="E16" s="70" t="str">
        <f>IF(Lösungen1="","",VLOOKUP(Verb,Tabelle2[],16,FALSE))</f>
        <v/>
      </c>
      <c r="F16" s="50" t="s">
        <v>397</v>
      </c>
      <c r="G16" s="53"/>
      <c r="H16" s="14" t="str">
        <f>IF(Korrektur1="","",IF(G16=VLOOKUP(Verb,Tabelle2[],17,FALSE),"richtig",IF(G16="","","falsch")))</f>
        <v/>
      </c>
      <c r="I16" s="71" t="str">
        <f>IF(Lösungen1="","",VLOOKUP(Verb,Tabelle2[],17,FALSE))</f>
        <v/>
      </c>
    </row>
    <row r="17" spans="2:9" ht="16.2" thickBot="1" x14ac:dyDescent="0.35">
      <c r="B17" s="49" t="s">
        <v>396</v>
      </c>
      <c r="C17" s="58"/>
      <c r="D17" s="14" t="str">
        <f>IF(Korrektur1="","",IF(C17=VLOOKUP(Verb,Tabelle2[],18,FALSE),"richtig",IF(C17="","","falsch")))</f>
        <v/>
      </c>
      <c r="E17" s="70" t="str">
        <f>IF(Lösungen1="","",VLOOKUP(Verb,Tabelle2[],18,FALSE))</f>
        <v/>
      </c>
      <c r="F17" s="51" t="s">
        <v>396</v>
      </c>
      <c r="G17" s="58"/>
      <c r="H17" s="14" t="str">
        <f>IF(Korrektur1="","",IF(G17=VLOOKUP(Verb,Tabelle2[],19,FALSE),"richtig",IF(G17="","","falsch")))</f>
        <v/>
      </c>
      <c r="I17" s="71" t="str">
        <f>IF(Lösungen1="","",VLOOKUP(Verb,Tabelle2[],19,FALSE))</f>
        <v/>
      </c>
    </row>
    <row r="18" spans="2:9" ht="16.2" thickBot="1" x14ac:dyDescent="0.35">
      <c r="B18" s="21"/>
      <c r="C18" s="16"/>
      <c r="D18" s="16"/>
      <c r="E18" s="70"/>
      <c r="F18" s="20"/>
      <c r="G18" s="16"/>
      <c r="H18" s="16"/>
      <c r="I18" s="12"/>
    </row>
    <row r="19" spans="2:9" ht="15.6" x14ac:dyDescent="0.3">
      <c r="B19" s="48" t="s">
        <v>399</v>
      </c>
      <c r="C19" s="52"/>
      <c r="D19" s="14" t="str">
        <f>IF(Korrektur1="","",IF(C19=VLOOKUP(Verb,Tabelle24[],3,FALSE),"richtig",IF(C19="","","falsch")))</f>
        <v/>
      </c>
      <c r="E19" s="70" t="str">
        <f>IF(Lösungen1="","",VLOOKUP(Verb,Tabelle24[],3,FALSE))</f>
        <v/>
      </c>
      <c r="F19" s="50" t="s">
        <v>407</v>
      </c>
      <c r="G19" s="52"/>
      <c r="H19" s="14" t="str">
        <f>IF(Korrektur1="","",IF(G19=VLOOKUP(Verb,Tabelle24[],4,FALSE),"richtig",IF(G19="","","falsch")))</f>
        <v/>
      </c>
      <c r="I19" s="71" t="str">
        <f>IF(Lösungen1="","",VLOOKUP(Verb,Tabelle24[],4,FALSE))</f>
        <v/>
      </c>
    </row>
    <row r="20" spans="2:9" ht="15.6" x14ac:dyDescent="0.3">
      <c r="B20" s="49" t="s">
        <v>400</v>
      </c>
      <c r="C20" s="57"/>
      <c r="D20" s="14" t="str">
        <f>IF(Korrektur1="","",IF(C20=VLOOKUP(Verb,Tabelle24[],5,FALSE),"richtig",IF(C20="","","falsch")))</f>
        <v/>
      </c>
      <c r="E20" s="70" t="str">
        <f>IF(Lösungen1="","",VLOOKUP(Verb,Tabelle24[],5,FALSE))</f>
        <v/>
      </c>
      <c r="F20" s="51" t="s">
        <v>408</v>
      </c>
      <c r="G20" s="57"/>
      <c r="H20" s="14" t="str">
        <f>IF(Korrektur1="","",IF(G20=VLOOKUP(Verb,Tabelle24[],6,FALSE),"richtig",IF(G20="","","falsch")))</f>
        <v/>
      </c>
      <c r="I20" s="71" t="str">
        <f>IF(Lösungen1="","",VLOOKUP(Verb,Tabelle24[],6,FALSE))</f>
        <v/>
      </c>
    </row>
    <row r="21" spans="2:9" ht="15.6" x14ac:dyDescent="0.3">
      <c r="B21" s="48" t="s">
        <v>401</v>
      </c>
      <c r="C21" s="53"/>
      <c r="D21" s="14" t="str">
        <f>IF(Korrektur1="","",IF(C21=VLOOKUP(Verb,Tabelle24[],7,FALSE),"richtig",IF(C21="","","falsch")))</f>
        <v/>
      </c>
      <c r="E21" s="70" t="str">
        <f>IF(Lösungen1="","",VLOOKUP(Verb,Tabelle24[],7,FALSE))</f>
        <v/>
      </c>
      <c r="F21" s="50" t="s">
        <v>409</v>
      </c>
      <c r="G21" s="53"/>
      <c r="H21" s="14" t="str">
        <f>IF(Korrektur1="","",IF(G21=VLOOKUP(Verb,Tabelle24[],8,FALSE),"richtig",IF(G21="","","falsch")))</f>
        <v/>
      </c>
      <c r="I21" s="71" t="str">
        <f>IF(Lösungen1="","",VLOOKUP(Verb,Tabelle24[],8,FALSE))</f>
        <v/>
      </c>
    </row>
    <row r="22" spans="2:9" ht="15.6" x14ac:dyDescent="0.3">
      <c r="B22" s="49" t="s">
        <v>402</v>
      </c>
      <c r="C22" s="57"/>
      <c r="D22" s="14" t="str">
        <f>IF(Korrektur1="","",IF(C22=VLOOKUP(Verb,Tabelle24[],9,FALSE),"richtig",IF(C22="","","falsch")))</f>
        <v/>
      </c>
      <c r="E22" s="70" t="str">
        <f>IF(Lösungen1="","",VLOOKUP(Verb,Tabelle24[],9,FALSE))</f>
        <v/>
      </c>
      <c r="F22" s="51" t="s">
        <v>409</v>
      </c>
      <c r="G22" s="57"/>
      <c r="H22" s="14" t="str">
        <f>IF(Korrektur1="","",IF(G22=VLOOKUP(Verb,Tabelle24[],10,FALSE),"richtig",IF(G22="","","falsch")))</f>
        <v/>
      </c>
      <c r="I22" s="71" t="str">
        <f>IF(Lösungen1="","",VLOOKUP(Verb,Tabelle24[],10,FALSE))</f>
        <v/>
      </c>
    </row>
    <row r="23" spans="2:9" ht="15.6" x14ac:dyDescent="0.3">
      <c r="B23" s="48" t="s">
        <v>403</v>
      </c>
      <c r="C23" s="53"/>
      <c r="D23" s="14" t="str">
        <f>IF(Korrektur1="","",IF(C23=VLOOKUP(Verb,Tabelle24[],11,FALSE),"richtig",IF(C23="","","falsch")))</f>
        <v/>
      </c>
      <c r="E23" s="70" t="str">
        <f>IF(Lösungen1="","",VLOOKUP(Verb,Tabelle24[],11,FALSE))</f>
        <v/>
      </c>
      <c r="F23" s="50" t="s">
        <v>403</v>
      </c>
      <c r="G23" s="53"/>
      <c r="H23" s="14" t="str">
        <f>IF(Korrektur1="","",IF(G23=VLOOKUP(Verb,Tabelle24[],12,FALSE),"richtig",IF(G23="","","falsch")))</f>
        <v/>
      </c>
      <c r="I23" s="71" t="str">
        <f>IF(Lösungen1="","",VLOOKUP(Verb,Tabelle24[],12,FALSE))</f>
        <v/>
      </c>
    </row>
    <row r="24" spans="2:9" ht="15.6" x14ac:dyDescent="0.3">
      <c r="B24" s="49" t="s">
        <v>404</v>
      </c>
      <c r="C24" s="57"/>
      <c r="D24" s="14" t="str">
        <f>IF(Korrektur1="","",IF(C24=VLOOKUP(Verb,Tabelle24[],13,FALSE),"richtig",IF(C24="","","falsch")))</f>
        <v/>
      </c>
      <c r="E24" s="70" t="str">
        <f>IF(Lösungen1="","",VLOOKUP(Verb,Tabelle24[],13,FALSE))</f>
        <v/>
      </c>
      <c r="F24" s="51" t="s">
        <v>404</v>
      </c>
      <c r="G24" s="57"/>
      <c r="H24" s="14" t="str">
        <f>IF(Korrektur1="","",IF(G24=VLOOKUP(Verb,Tabelle24[],14,FALSE),"richtig",IF(G24="","","falsch")))</f>
        <v/>
      </c>
      <c r="I24" s="71" t="str">
        <f>IF(Lösungen1="","",VLOOKUP(Verb,Tabelle24[],14,FALSE))</f>
        <v/>
      </c>
    </row>
    <row r="25" spans="2:9" ht="15.6" x14ac:dyDescent="0.3">
      <c r="B25" s="48" t="s">
        <v>405</v>
      </c>
      <c r="C25" s="53"/>
      <c r="D25" s="14" t="str">
        <f>IF(Korrektur1="","",IF(C25=VLOOKUP(Verb,Tabelle24[],15,FALSE),"richtig",IF(C25="","","falsch")))</f>
        <v/>
      </c>
      <c r="E25" s="70" t="str">
        <f>IF(Lösungen1="","",VLOOKUP(Verb,Tabelle24[],15,FALSE))</f>
        <v/>
      </c>
      <c r="F25" s="50" t="s">
        <v>405</v>
      </c>
      <c r="G25" s="53"/>
      <c r="H25" s="14" t="str">
        <f>IF(Korrektur1="","",IF(G25=VLOOKUP(Verb,Tabelle24[],16,FALSE),"richtig",IF(G25="","","falsch")))</f>
        <v/>
      </c>
      <c r="I25" s="71" t="str">
        <f>IF(Lösungen1="","",VLOOKUP(Verb,Tabelle24[],16,FALSE))</f>
        <v/>
      </c>
    </row>
    <row r="26" spans="2:9" ht="16.2" thickBot="1" x14ac:dyDescent="0.35">
      <c r="B26" s="49" t="s">
        <v>406</v>
      </c>
      <c r="C26" s="58"/>
      <c r="D26" s="14" t="str">
        <f>IF(Korrektur1="","",IF(C26=VLOOKUP(Verb,Tabelle24[],17,FALSE),"richtig",IF(C26="","","falsch")))</f>
        <v/>
      </c>
      <c r="E26" s="70" t="str">
        <f>IF(Lösungen1="","",VLOOKUP(Verb,Tabelle24[],17,FALSE))</f>
        <v/>
      </c>
      <c r="F26" s="51" t="s">
        <v>406</v>
      </c>
      <c r="G26" s="58"/>
      <c r="H26" s="14" t="str">
        <f>IF(Korrektur1="","",IF(G26=VLOOKUP(Verb,Tabelle24[],18,FALSE),"richtig",IF(G26="","","falsch")))</f>
        <v/>
      </c>
      <c r="I26" s="71" t="str">
        <f>IF(Lösungen1="","",VLOOKUP(Verb,Tabelle24[],18,FALSE))</f>
        <v/>
      </c>
    </row>
    <row r="27" spans="2:9" ht="15" thickBot="1" x14ac:dyDescent="0.35">
      <c r="B27" s="5"/>
      <c r="C27" s="6"/>
      <c r="D27" s="6"/>
      <c r="E27" s="6"/>
      <c r="F27" s="6"/>
      <c r="G27" s="6"/>
      <c r="H27" s="6"/>
      <c r="I27" s="7"/>
    </row>
    <row r="28" spans="2:9" ht="15" thickBot="1" x14ac:dyDescent="0.35"/>
    <row r="29" spans="2:9" ht="21" x14ac:dyDescent="0.4">
      <c r="B29" s="10" t="s">
        <v>1522</v>
      </c>
      <c r="C29" s="77" t="s">
        <v>57</v>
      </c>
      <c r="D29" s="3"/>
      <c r="E29" s="3"/>
      <c r="F29" s="3"/>
      <c r="G29" s="3"/>
      <c r="H29" s="3"/>
      <c r="I29" s="4"/>
    </row>
    <row r="30" spans="2:9" ht="36" customHeight="1" thickBot="1" x14ac:dyDescent="0.35">
      <c r="B30" s="18"/>
      <c r="C30" s="78"/>
      <c r="D30" s="35">
        <f ca="1">IF(C31=1,D30,RANDBETWEEN(1,36))</f>
        <v>26</v>
      </c>
      <c r="E30" s="35"/>
      <c r="F30" s="16"/>
      <c r="G30" s="16"/>
      <c r="H30" s="16"/>
      <c r="I30" s="12"/>
    </row>
    <row r="31" spans="2:9" ht="18.600000000000001" thickBot="1" x14ac:dyDescent="0.4">
      <c r="B31" s="19" t="s">
        <v>1538</v>
      </c>
      <c r="C31" s="56">
        <v>1</v>
      </c>
      <c r="D31" s="73" t="str">
        <f ca="1">VLOOKUP(D30,Dekl_Zufall,2,FALSE)</f>
        <v>prima</v>
      </c>
      <c r="E31" s="16"/>
      <c r="F31" s="16"/>
      <c r="G31" s="16"/>
      <c r="H31" s="16"/>
      <c r="I31" s="12"/>
    </row>
    <row r="32" spans="2:9" ht="16.5" customHeight="1" thickBot="1" x14ac:dyDescent="0.4">
      <c r="B32" s="19"/>
      <c r="C32" s="16"/>
      <c r="D32" s="35"/>
      <c r="E32" s="35"/>
      <c r="F32" s="68" t="s">
        <v>1689</v>
      </c>
      <c r="G32" s="69"/>
      <c r="H32" s="16"/>
      <c r="I32" s="12"/>
    </row>
    <row r="33" spans="2:9" ht="18.600000000000001" thickBot="1" x14ac:dyDescent="0.4">
      <c r="B33" s="19"/>
      <c r="C33" s="31" t="s">
        <v>1534</v>
      </c>
      <c r="D33" s="16" t="str">
        <f ca="1">VLOOKUP(Deklination_Wort,Tabelle4[],3,FALSE)</f>
        <v>f</v>
      </c>
      <c r="E33" s="16"/>
      <c r="F33" s="16"/>
      <c r="G33" s="67"/>
      <c r="H33" s="16"/>
      <c r="I33" s="12"/>
    </row>
    <row r="34" spans="2:9" ht="15" thickBot="1" x14ac:dyDescent="0.35">
      <c r="B34" s="33" t="s">
        <v>1535</v>
      </c>
      <c r="C34" s="59"/>
      <c r="D34" s="16" t="str">
        <f>IF(C34=1,VLOOKUP(Deklination_Wort,Tabelle4[],4,FALSE)," ")</f>
        <v xml:space="preserve"> </v>
      </c>
      <c r="E34" s="16"/>
      <c r="F34" s="68" t="s">
        <v>1690</v>
      </c>
      <c r="G34" s="56"/>
      <c r="H34" s="16"/>
      <c r="I34" s="12"/>
    </row>
    <row r="35" spans="2:9" x14ac:dyDescent="0.3">
      <c r="B35" s="18"/>
      <c r="C35" s="16"/>
      <c r="D35" s="16"/>
      <c r="E35" s="16"/>
      <c r="F35" s="16"/>
      <c r="G35" s="16"/>
      <c r="H35" s="16"/>
      <c r="I35" s="12"/>
    </row>
    <row r="36" spans="2:9" ht="15" thickBot="1" x14ac:dyDescent="0.35">
      <c r="B36" s="36" t="s">
        <v>1523</v>
      </c>
      <c r="C36" s="24" t="str">
        <f ca="1">VLOOKUP(Deklination_Wort,Tabelle4[],2,FALSE)</f>
        <v>erste</v>
      </c>
      <c r="D36" s="16"/>
      <c r="E36" s="16"/>
      <c r="F36" s="16"/>
      <c r="G36" s="16"/>
      <c r="H36" s="16"/>
      <c r="I36" s="12"/>
    </row>
    <row r="37" spans="2:9" ht="15" thickBot="1" x14ac:dyDescent="0.35">
      <c r="B37" s="37" t="s">
        <v>1525</v>
      </c>
      <c r="C37" s="45" t="str">
        <f ca="1">Deklination_Wort</f>
        <v>prima</v>
      </c>
      <c r="D37" s="16"/>
      <c r="E37" s="16"/>
      <c r="F37" s="46" t="s">
        <v>1529</v>
      </c>
      <c r="G37" s="60" t="s">
        <v>1411</v>
      </c>
      <c r="H37" s="14" t="str">
        <f>IF(Korrektur2="","",(IF(G37=VLOOKUP(Deklination_Wort,Tabelle4[],9,FALSE),"richtig",IF(G37="","","falsch"))))</f>
        <v/>
      </c>
      <c r="I37" s="71" t="str">
        <f>IF(Lösungen2="","",VLOOKUP(Deklination_Wort,Tabelle4[],9,FALSE))</f>
        <v/>
      </c>
    </row>
    <row r="38" spans="2:9" x14ac:dyDescent="0.3">
      <c r="B38" s="43" t="s">
        <v>1524</v>
      </c>
      <c r="C38" s="52" t="s">
        <v>1407</v>
      </c>
      <c r="D38" s="14" t="str">
        <f>IF(Korrektur2="","",(IF(C38=VLOOKUP(Deklination_Wort,Tabelle4[],5,FALSE),"richtig",IF(C38="","","falsch"))))</f>
        <v/>
      </c>
      <c r="E38" s="70" t="str">
        <f>IF(Lösungen2="","",VLOOKUP(Deklination_Wort,Tabelle4[],5,FALSE))</f>
        <v/>
      </c>
      <c r="F38" s="47" t="s">
        <v>1530</v>
      </c>
      <c r="G38" s="53" t="s">
        <v>1412</v>
      </c>
      <c r="H38" s="14" t="str">
        <f>IF(Korrektur2="","",(IF(G38=VLOOKUP(Deklination_Wort,Tabelle4[],10,FALSE),"richtig",IF(G38="","","falsch"))))</f>
        <v/>
      </c>
      <c r="I38" s="71" t="str">
        <f>IF(Lösungen2="","",VLOOKUP(Deklination_Wort,Tabelle4[],10,FALSE))</f>
        <v/>
      </c>
    </row>
    <row r="39" spans="2:9" x14ac:dyDescent="0.3">
      <c r="B39" s="44" t="s">
        <v>1526</v>
      </c>
      <c r="C39" s="57" t="s">
        <v>1409</v>
      </c>
      <c r="D39" s="14" t="str">
        <f>IF(Korrektur2="","",(IF(C39=VLOOKUP(Deklination_Wort,Tabelle4[],6,FALSE),"richtig",IF(C39="","","falsch"))))</f>
        <v/>
      </c>
      <c r="E39" s="70" t="str">
        <f>IF(Lösungen2="","",VLOOKUP(Deklination_Wort,Tabelle4[],6,FALSE))</f>
        <v/>
      </c>
      <c r="F39" s="46" t="s">
        <v>1531</v>
      </c>
      <c r="G39" s="57" t="s">
        <v>1413</v>
      </c>
      <c r="H39" s="14" t="str">
        <f>IF(Korrektur2="","",(IF(G39=VLOOKUP(Deklination_Wort,Tabelle4[],11,FALSE),"richtig",IF(G39="","","falsch"))))</f>
        <v/>
      </c>
      <c r="I39" s="71" t="str">
        <f>IF(Lösungen2="","",VLOOKUP(Deklination_Wort,Tabelle4[],11,FALSE))</f>
        <v/>
      </c>
    </row>
    <row r="40" spans="2:9" x14ac:dyDescent="0.3">
      <c r="B40" s="43" t="s">
        <v>1527</v>
      </c>
      <c r="C40" s="53" t="s">
        <v>1410</v>
      </c>
      <c r="D40" s="14" t="str">
        <f>IF(Korrektur2="","",(IF(C40=VLOOKUP(Deklination_Wort,Tabelle4[],7,FALSE),"richtig",IF(C40="","","falsch"))))</f>
        <v/>
      </c>
      <c r="E40" s="70" t="str">
        <f>IF(Lösungen2="","",VLOOKUP(Deklination_Wort,Tabelle4[],7,FALSE))</f>
        <v/>
      </c>
      <c r="F40" s="47" t="s">
        <v>1533</v>
      </c>
      <c r="G40" s="53" t="s">
        <v>1411</v>
      </c>
      <c r="H40" s="14" t="str">
        <f>IF(Korrektur2="","",(IF(G40=VLOOKUP(Deklination_Wort,Tabelle4[],12,FALSE),"richtig",IF(G40="","","falsch"))))</f>
        <v/>
      </c>
      <c r="I40" s="71" t="str">
        <f>IF(Lösungen2="","",VLOOKUP(Deklination_Wort,Tabelle4[],12,FALSE))</f>
        <v/>
      </c>
    </row>
    <row r="41" spans="2:9" ht="15" thickBot="1" x14ac:dyDescent="0.35">
      <c r="B41" s="44" t="s">
        <v>1528</v>
      </c>
      <c r="C41" s="58" t="s">
        <v>1409</v>
      </c>
      <c r="D41" s="14" t="str">
        <f>IF(Korrektur2="","",(IF(C41=VLOOKUP(Deklination_Wort,Tabelle4[],8,FALSE),"richtig",IF(C41="","","falsch"))))</f>
        <v/>
      </c>
      <c r="E41" s="70" t="str">
        <f>IF(Lösungen2="","",VLOOKUP(Deklination_Wort,Tabelle4[],8,FALSE))</f>
        <v/>
      </c>
      <c r="F41" s="46" t="s">
        <v>1532</v>
      </c>
      <c r="G41" s="58" t="s">
        <v>1413</v>
      </c>
      <c r="H41" s="14" t="str">
        <f>IF(Korrektur2="","",(IF(G41=VLOOKUP(Deklination_Wort,Tabelle4[],13,FALSE),"richtig",IF(G41="","","falsch"))))</f>
        <v/>
      </c>
      <c r="I41" s="71" t="str">
        <f>IF(Lösungen2="","",VLOOKUP(Deklination_Wort,Tabelle4[],13,FALSE))</f>
        <v/>
      </c>
    </row>
    <row r="42" spans="2:9" ht="15" thickBot="1" x14ac:dyDescent="0.35">
      <c r="B42" s="5"/>
      <c r="C42" s="6"/>
      <c r="D42" s="6"/>
      <c r="E42" s="6"/>
      <c r="F42" s="6"/>
      <c r="G42" s="6"/>
      <c r="H42" s="6"/>
      <c r="I42" s="7"/>
    </row>
    <row r="43" spans="2:9" ht="15" thickBot="1" x14ac:dyDescent="0.35"/>
    <row r="44" spans="2:9" ht="18" customHeight="1" thickBot="1" x14ac:dyDescent="0.5">
      <c r="B44" s="40" t="s">
        <v>1536</v>
      </c>
      <c r="C44" s="77" t="s">
        <v>57</v>
      </c>
      <c r="D44" s="75"/>
      <c r="E44" s="76"/>
      <c r="F44" s="76"/>
      <c r="G44" s="75"/>
      <c r="H44" s="3"/>
      <c r="I44" s="4"/>
    </row>
    <row r="45" spans="2:9" ht="49.5" customHeight="1" thickBot="1" x14ac:dyDescent="0.35">
      <c r="B45" s="18"/>
      <c r="C45" s="78"/>
      <c r="D45" s="35">
        <f ca="1">IF(C46=1,D45,RANDBETWEEN(1,5))</f>
        <v>5</v>
      </c>
      <c r="E45" s="84" t="s">
        <v>1692</v>
      </c>
      <c r="F45" s="85"/>
      <c r="G45" s="16"/>
      <c r="H45" s="16"/>
      <c r="I45" s="12"/>
    </row>
    <row r="46" spans="2:9" ht="21.6" thickBot="1" x14ac:dyDescent="0.45">
      <c r="B46" s="41" t="s">
        <v>1538</v>
      </c>
      <c r="C46" s="56"/>
      <c r="D46" s="74" t="str">
        <f ca="1">VLOOKUP(D45,Steiger_zuf,2,FALSE)</f>
        <v>liberale</v>
      </c>
      <c r="E46" s="14"/>
      <c r="F46" s="14"/>
      <c r="G46" s="16"/>
      <c r="H46" s="16"/>
      <c r="I46" s="12"/>
    </row>
    <row r="47" spans="2:9" ht="16.5" customHeight="1" thickBot="1" x14ac:dyDescent="0.45">
      <c r="B47" s="41"/>
      <c r="C47" s="16"/>
      <c r="D47" s="16"/>
      <c r="E47" s="14"/>
      <c r="F47" s="68" t="s">
        <v>1689</v>
      </c>
      <c r="G47" s="69"/>
      <c r="H47" s="16"/>
      <c r="I47" s="12"/>
    </row>
    <row r="48" spans="2:9" ht="15.75" customHeight="1" thickBot="1" x14ac:dyDescent="0.45">
      <c r="B48" s="41"/>
      <c r="C48" s="31" t="s">
        <v>1534</v>
      </c>
      <c r="D48" s="16" t="str">
        <f ca="1">VLOOKUP(D46,Tabelle5[],3,)</f>
        <v>n</v>
      </c>
      <c r="E48" s="16"/>
      <c r="F48" s="16"/>
      <c r="G48" s="67"/>
      <c r="H48" s="16"/>
      <c r="I48" s="12"/>
    </row>
    <row r="49" spans="2:9" ht="15" thickBot="1" x14ac:dyDescent="0.35">
      <c r="B49" s="33" t="s">
        <v>1535</v>
      </c>
      <c r="C49" s="59"/>
      <c r="D49" s="16" t="str">
        <f>IF(C49=1,VLOOKUP(Wort_stei,Tabelle5[],2,FALSE)," ")</f>
        <v xml:space="preserve"> </v>
      </c>
      <c r="E49" s="16"/>
      <c r="F49" s="68" t="s">
        <v>1690</v>
      </c>
      <c r="G49" s="56"/>
      <c r="H49" s="16"/>
      <c r="I49" s="12"/>
    </row>
    <row r="50" spans="2:9" ht="15" thickBot="1" x14ac:dyDescent="0.35">
      <c r="B50" s="18"/>
      <c r="C50" s="16"/>
      <c r="D50" s="16"/>
      <c r="E50" s="16"/>
      <c r="F50" s="16"/>
      <c r="G50" s="16"/>
      <c r="H50" s="16"/>
      <c r="I50" s="12"/>
    </row>
    <row r="51" spans="2:9" ht="15" thickBot="1" x14ac:dyDescent="0.35">
      <c r="B51" s="43" t="s">
        <v>1631</v>
      </c>
      <c r="C51" s="54"/>
      <c r="D51" s="14" t="str">
        <f>IF(Korrektur3="","",IF(C51=VLOOKUP(Wort_stei,Tabelle5[],4,FALSE),"richtig",IF(C51="","","falsch")))</f>
        <v/>
      </c>
      <c r="E51" s="70" t="str">
        <f>IF(Lösungen3="","",VLOOKUP(Wort_stei,Tabelle5[],4,FALSE))</f>
        <v/>
      </c>
      <c r="F51" s="47" t="s">
        <v>1685</v>
      </c>
      <c r="G51" s="24" t="str">
        <f ca="1">VLOOKUP(Wort_stei,Tabelle5[],5,FALSE)</f>
        <v>freundlich</v>
      </c>
      <c r="H51" s="14"/>
      <c r="I51" s="12"/>
    </row>
    <row r="52" spans="2:9" ht="15" thickBot="1" x14ac:dyDescent="0.35">
      <c r="B52" s="32"/>
      <c r="C52" s="16"/>
      <c r="D52" s="16"/>
      <c r="E52" s="16"/>
      <c r="F52" s="39"/>
      <c r="G52" s="16"/>
      <c r="H52" s="16"/>
      <c r="I52" s="12"/>
    </row>
    <row r="53" spans="2:9" x14ac:dyDescent="0.3">
      <c r="B53" s="43" t="s">
        <v>1630</v>
      </c>
      <c r="C53" s="52"/>
      <c r="D53" s="14" t="str">
        <f>IF(Korrektur3="","",IF(C53=VLOOKUP(Wort_stei,Tabelle5[],16,FALSE),"richtig",IF(C53="","","falsch")))</f>
        <v/>
      </c>
      <c r="E53" s="70" t="str">
        <f>IF(Lösungen3="","",VLOOKUP(Wort_stei,Tabelle5[],4,FALSE))</f>
        <v/>
      </c>
      <c r="F53" s="47" t="s">
        <v>1684</v>
      </c>
      <c r="G53" s="65"/>
      <c r="H53" s="14" t="str">
        <f>IF(Korrektur3="","",IF(G53=VLOOKUP(Wort_stei,Tabelle5[],17,FALSE),"richtig",IF(G53="","","falsch")))</f>
        <v/>
      </c>
      <c r="I53" s="71" t="str">
        <f>IF(Lösungen3="","",VLOOKUP(Wort_stei,Tabelle5[],17,FALSE))</f>
        <v/>
      </c>
    </row>
    <row r="54" spans="2:9" x14ac:dyDescent="0.3">
      <c r="B54" s="44" t="s">
        <v>1525</v>
      </c>
      <c r="C54" s="57"/>
      <c r="D54" s="14" t="str">
        <f>IF(Korrektur3="","",IF(C54=VLOOKUP(Wort_stei,Tabelle5[],6,FALSE),"richtig",IF(C54="","","falsch")))</f>
        <v/>
      </c>
      <c r="E54" s="70" t="str">
        <f>IF(Lösungen3="","",VLOOKUP(Wort_stei,Tabelle5[],6,FALSE))</f>
        <v/>
      </c>
      <c r="F54" s="46" t="s">
        <v>1529</v>
      </c>
      <c r="G54" s="57"/>
      <c r="H54" s="14" t="str">
        <f>IF(Korrektur3="","",IF(G54=VLOOKUP(Wort_stei,Tabelle5[],11,FALSE),"richtig",IF(G54="","","falsch")))</f>
        <v/>
      </c>
      <c r="I54" s="71" t="str">
        <f>IF(Lösungen3="","",VLOOKUP(Wort_stei,Tabelle5[],11,FALSE))</f>
        <v/>
      </c>
    </row>
    <row r="55" spans="2:9" x14ac:dyDescent="0.3">
      <c r="B55" s="43" t="s">
        <v>1524</v>
      </c>
      <c r="C55" s="53"/>
      <c r="D55" s="14" t="str">
        <f>IF(Korrektur3="","",IF(C55=VLOOKUP(Wort_stei,Tabelle5[],7,FALSE),"richtig",IF(C55="","","falsch")))</f>
        <v/>
      </c>
      <c r="E55" s="70" t="str">
        <f>IF(Lösungen3="","",VLOOKUP(Wort_stei,Tabelle5[],7,FALSE))</f>
        <v/>
      </c>
      <c r="F55" s="47" t="s">
        <v>1530</v>
      </c>
      <c r="G55" s="53"/>
      <c r="H55" s="14" t="str">
        <f>IF(Korrektur3="","",IF(G55=VLOOKUP(Wort_stei,Tabelle5[],12,FALSE),"richtig",IF(G55="","","falsch")))</f>
        <v/>
      </c>
      <c r="I55" s="71" t="str">
        <f>IF(Lösungen3="","",VLOOKUP(Wort_stei,Tabelle5[],12,FALSE))</f>
        <v/>
      </c>
    </row>
    <row r="56" spans="2:9" x14ac:dyDescent="0.3">
      <c r="B56" s="44" t="s">
        <v>1526</v>
      </c>
      <c r="C56" s="57"/>
      <c r="D56" s="14" t="str">
        <f>IF(Korrektur3="","",IF(C56=VLOOKUP(Wort_stei,Tabelle5[],8,FALSE),"richtig",IF(C56="","","falsch")))</f>
        <v/>
      </c>
      <c r="E56" s="70" t="str">
        <f>IF(Lösungen3="","",VLOOKUP(Wort_stei,Tabelle5[],8,FALSE))</f>
        <v/>
      </c>
      <c r="F56" s="46" t="s">
        <v>1531</v>
      </c>
      <c r="G56" s="57"/>
      <c r="H56" s="14" t="str">
        <f>IF(Korrektur3="","",IF(G56=VLOOKUP(Wort_stei,Tabelle5[],13,FALSE),"richtig",IF(G56="","","falsch")))</f>
        <v/>
      </c>
      <c r="I56" s="71" t="str">
        <f>IF(Lösungen3="","",VLOOKUP(Wort_stei,Tabelle5[],13,FALSE))</f>
        <v/>
      </c>
    </row>
    <row r="57" spans="2:9" x14ac:dyDescent="0.3">
      <c r="B57" s="43" t="s">
        <v>1527</v>
      </c>
      <c r="C57" s="53"/>
      <c r="D57" s="14" t="str">
        <f>IF(Korrektur3="","",IF(C57=VLOOKUP(Wort_stei,Tabelle5[],9,FALSE),"richtig",IF(C57="","","falsch")))</f>
        <v/>
      </c>
      <c r="E57" s="70" t="str">
        <f>IF(Lösungen3="","",VLOOKUP(Wort_stei,Tabelle5[],9,FALSE))</f>
        <v/>
      </c>
      <c r="F57" s="47" t="s">
        <v>1533</v>
      </c>
      <c r="G57" s="53"/>
      <c r="H57" s="14" t="str">
        <f>IF(Korrektur3="","",IF(G57=VLOOKUP(Wort_stei,Tabelle5[],14,FALSE),"richtig",IF(G57="","","falsch")))</f>
        <v/>
      </c>
      <c r="I57" s="71" t="str">
        <f>IF(Lösungen3="","",VLOOKUP(Wort_stei,Tabelle5[],14,FALSE))</f>
        <v/>
      </c>
    </row>
    <row r="58" spans="2:9" ht="15" thickBot="1" x14ac:dyDescent="0.35">
      <c r="B58" s="44" t="s">
        <v>1528</v>
      </c>
      <c r="C58" s="57"/>
      <c r="D58" s="14" t="str">
        <f>IF(Korrektur3="","",IF(C58=VLOOKUP(Wort_stei,Tabelle5[],10,FALSE),"richtig",IF(C58="","","falsch")))</f>
        <v/>
      </c>
      <c r="E58" s="70" t="str">
        <f>IF(Lösungen3="","",VLOOKUP(Wort_stei,Tabelle5[],10,FALSE))</f>
        <v/>
      </c>
      <c r="F58" s="46" t="s">
        <v>1532</v>
      </c>
      <c r="G58" s="58"/>
      <c r="H58" s="14" t="str">
        <f>IF(Korrektur3="","",IF(G58=VLOOKUP(Wort_stei,Tabelle5[],15,FALSE),"richtig",IF(G58="","","falsch")))</f>
        <v/>
      </c>
      <c r="I58" s="71" t="str">
        <f>IF(Lösungen3="","",VLOOKUP(Wort_stei,Tabelle5[],15,FALSE))</f>
        <v/>
      </c>
    </row>
    <row r="59" spans="2:9" ht="15" thickBot="1" x14ac:dyDescent="0.35">
      <c r="B59" s="43" t="s">
        <v>1686</v>
      </c>
      <c r="C59" s="55"/>
      <c r="D59" s="14" t="str">
        <f>IF(Korrektur3="","",IF(C59=VLOOKUP(Wort_stei,Tabelle5[],21,FALSE),"richtig",IF(C59=VLOOKUP(Wort_stei,Tabelle5[],22,FALSE),"richtig",IF(C59="","","falsch"))))</f>
        <v/>
      </c>
      <c r="E59" s="70" t="str">
        <f>IF(Lösungen3="","",VLOOKUP(Wort_stei,Tabelle5[],21,FALSE))</f>
        <v/>
      </c>
      <c r="F59" s="70" t="str">
        <f>IF(Lösungen3="","",VLOOKUP(Wort_stei,Tabelle5[],21,FALSE))</f>
        <v/>
      </c>
      <c r="G59" s="16"/>
      <c r="H59" s="14"/>
      <c r="I59" s="12"/>
    </row>
    <row r="60" spans="2:9" ht="15" thickBot="1" x14ac:dyDescent="0.35">
      <c r="B60" s="32"/>
      <c r="C60" s="16"/>
      <c r="D60" s="16"/>
      <c r="E60" s="16"/>
      <c r="F60" s="39"/>
      <c r="G60" s="16"/>
      <c r="H60" s="16"/>
      <c r="I60" s="12"/>
    </row>
    <row r="61" spans="2:9" ht="15" thickBot="1" x14ac:dyDescent="0.35">
      <c r="B61" s="44" t="s">
        <v>1544</v>
      </c>
      <c r="C61" s="60"/>
      <c r="D61" s="14" t="str">
        <f>IF(Korrektur3="","",IF(C61=VLOOKUP(Wort_stei,Tabelle5[],18,FALSE),"richtig",IF(C61="","","falsch")))</f>
        <v/>
      </c>
      <c r="E61" s="70" t="str">
        <f>IF(Lösungen3="","",VLOOKUP(Wort_stei,Tabelle5[],18,FALSE))</f>
        <v/>
      </c>
      <c r="F61" s="46" t="s">
        <v>1682</v>
      </c>
      <c r="G61" s="56"/>
      <c r="H61" s="14" t="str">
        <f>IF(Korrektur3="","",IF(G61=VLOOKUP(Wort_stei,Tabelle5[],20,FALSE),"richtig",IF(G61="","","falsch")))</f>
        <v/>
      </c>
      <c r="I61" s="71" t="str">
        <f>IF(Lösungen3="","",VLOOKUP(Wort_stei,Tabelle5[],20,FALSE))</f>
        <v/>
      </c>
    </row>
    <row r="62" spans="2:9" ht="15" thickBot="1" x14ac:dyDescent="0.35">
      <c r="B62" s="43" t="s">
        <v>1545</v>
      </c>
      <c r="C62" s="55"/>
      <c r="D62" s="14" t="str">
        <f>IF(Korrektur3="","",IF(C62=VLOOKUP(Wort_stei,Tabelle5[],19,FALSE),"richtig",IF(C62="","","falsch")))</f>
        <v/>
      </c>
      <c r="E62" s="70" t="str">
        <f>IF(Lösungen3="","",VLOOKUP(Wort_stei,Tabelle5[],19,FALSE))</f>
        <v/>
      </c>
      <c r="F62" s="63" t="s">
        <v>1683</v>
      </c>
      <c r="G62" s="64"/>
      <c r="H62" s="14" t="str">
        <f>IF(Korrektur3="","",IF(G62=VLOOKUP(Wort_stei,Tabelle5[],23,FALSE),"richtig",IF(G62="","","falsch")))</f>
        <v/>
      </c>
      <c r="I62" s="71" t="str">
        <f>IF(Lösungen3="","",VLOOKUP(Wort_stei,Tabelle5[],23,FALSE))</f>
        <v/>
      </c>
    </row>
    <row r="63" spans="2:9" ht="15" thickBot="1" x14ac:dyDescent="0.35">
      <c r="B63" s="42"/>
      <c r="C63" s="6"/>
      <c r="D63" s="6"/>
      <c r="E63" s="6"/>
      <c r="F63" s="6"/>
      <c r="G63" s="6"/>
      <c r="H63" s="6"/>
      <c r="I63" s="7"/>
    </row>
    <row r="64" spans="2:9" ht="16.5" customHeight="1" thickBot="1" x14ac:dyDescent="0.35"/>
    <row r="65" spans="1:8" ht="74.25" customHeight="1" thickBot="1" x14ac:dyDescent="0.45">
      <c r="A65" s="8"/>
      <c r="B65" s="15"/>
      <c r="C65" s="9" t="s">
        <v>55</v>
      </c>
      <c r="D65" s="11" t="s">
        <v>57</v>
      </c>
      <c r="E65" s="11"/>
      <c r="F65" s="3" t="s">
        <v>56</v>
      </c>
      <c r="G65" s="3"/>
      <c r="H65" s="4"/>
    </row>
    <row r="66" spans="1:8" ht="15" thickBot="1" x14ac:dyDescent="0.35">
      <c r="A66" s="8"/>
      <c r="B66" s="72">
        <f ca="1">IF(D66=1,B66,RANDBETWEEN(1,74)+1)</f>
        <v>58</v>
      </c>
      <c r="C66" s="66" t="str">
        <f ca="1">VLOOKUP(B66,Tabelle1[#All],2,FALSE)</f>
        <v>locus</v>
      </c>
      <c r="D66" s="54">
        <v>1</v>
      </c>
      <c r="E66" s="16"/>
      <c r="F66" s="61" t="s">
        <v>1691</v>
      </c>
      <c r="G66" s="14" t="str">
        <f ca="1">IF(F66=VLOOKUP(B66,Tabelle1[],6,TRUE),"richtig",IF(F66=VLOOKUP(B66,Tabelle1[],5,TRUE),"richtig",IF(F66=VLOOKUP(B66,Tabelle1[],7,TRUE),"richtig","falsch")))</f>
        <v>richtig</v>
      </c>
      <c r="H66" s="13"/>
    </row>
    <row r="67" spans="1:8" ht="15" thickBot="1" x14ac:dyDescent="0.35">
      <c r="A67" s="8"/>
      <c r="B67" s="5"/>
      <c r="C67" s="6" t="str">
        <f ca="1">VLOOKUP(B66,Tabelle1[],3,TRUE)</f>
        <v>ī</v>
      </c>
      <c r="D67" s="6"/>
      <c r="E67" s="6"/>
      <c r="F67" s="6"/>
      <c r="G67" s="6"/>
      <c r="H67" s="7"/>
    </row>
  </sheetData>
  <mergeCells count="7">
    <mergeCell ref="C44:C45"/>
    <mergeCell ref="B8:C8"/>
    <mergeCell ref="F8:G8"/>
    <mergeCell ref="C2:C3"/>
    <mergeCell ref="C29:C30"/>
    <mergeCell ref="E2:E3"/>
    <mergeCell ref="E45:F4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3"/>
  <sheetViews>
    <sheetView topLeftCell="A67" workbookViewId="0">
      <selection activeCell="F68" sqref="F68"/>
    </sheetView>
  </sheetViews>
  <sheetFormatPr baseColWidth="10" defaultRowHeight="14.4" x14ac:dyDescent="0.3"/>
  <cols>
    <col min="1" max="1" width="9.109375" customWidth="1"/>
    <col min="2" max="2" width="27.6640625" customWidth="1"/>
    <col min="5" max="6" width="22.109375" customWidth="1"/>
    <col min="7" max="7" width="22.33203125" customWidth="1"/>
    <col min="8" max="8" width="15.109375" customWidth="1"/>
  </cols>
  <sheetData>
    <row r="1" spans="1:8" x14ac:dyDescent="0.3">
      <c r="A1" t="s">
        <v>31</v>
      </c>
      <c r="B1" t="s">
        <v>30</v>
      </c>
      <c r="C1" t="s">
        <v>1</v>
      </c>
      <c r="D1" t="s">
        <v>2</v>
      </c>
      <c r="E1" t="s">
        <v>0</v>
      </c>
      <c r="F1" t="s">
        <v>177</v>
      </c>
      <c r="G1" t="s">
        <v>21</v>
      </c>
      <c r="H1" t="s">
        <v>3</v>
      </c>
    </row>
    <row r="2" spans="1:8" x14ac:dyDescent="0.3">
      <c r="A2">
        <v>1</v>
      </c>
      <c r="B2" t="s">
        <v>4</v>
      </c>
      <c r="C2" t="s">
        <v>5</v>
      </c>
      <c r="D2" s="1" t="s">
        <v>6</v>
      </c>
      <c r="E2" t="s">
        <v>8</v>
      </c>
      <c r="G2" s="1" t="s">
        <v>6</v>
      </c>
      <c r="H2" t="s">
        <v>7</v>
      </c>
    </row>
    <row r="3" spans="1:8" x14ac:dyDescent="0.3">
      <c r="A3">
        <v>2</v>
      </c>
      <c r="B3" t="s">
        <v>9</v>
      </c>
      <c r="C3" t="s">
        <v>10</v>
      </c>
      <c r="D3" t="s">
        <v>11</v>
      </c>
      <c r="E3" t="s">
        <v>13</v>
      </c>
      <c r="G3" s="1" t="s">
        <v>6</v>
      </c>
      <c r="H3" t="s">
        <v>12</v>
      </c>
    </row>
    <row r="4" spans="1:8" x14ac:dyDescent="0.3">
      <c r="A4">
        <v>3</v>
      </c>
      <c r="B4" t="s">
        <v>14</v>
      </c>
      <c r="C4" t="s">
        <v>24</v>
      </c>
      <c r="D4" t="s">
        <v>15</v>
      </c>
      <c r="E4" t="s">
        <v>16</v>
      </c>
      <c r="G4" s="1" t="s">
        <v>6</v>
      </c>
      <c r="H4" t="s">
        <v>12</v>
      </c>
    </row>
    <row r="5" spans="1:8" x14ac:dyDescent="0.3">
      <c r="A5">
        <v>4</v>
      </c>
      <c r="B5" t="s">
        <v>17</v>
      </c>
      <c r="C5" t="s">
        <v>18</v>
      </c>
      <c r="D5" t="s">
        <v>19</v>
      </c>
      <c r="E5" t="s">
        <v>20</v>
      </c>
      <c r="G5" t="s">
        <v>22</v>
      </c>
      <c r="H5" t="s">
        <v>12</v>
      </c>
    </row>
    <row r="6" spans="1:8" x14ac:dyDescent="0.3">
      <c r="A6">
        <v>5</v>
      </c>
      <c r="B6" t="s">
        <v>23</v>
      </c>
      <c r="C6" s="2" t="s">
        <v>25</v>
      </c>
      <c r="D6" t="s">
        <v>15</v>
      </c>
      <c r="E6" t="s">
        <v>26</v>
      </c>
      <c r="H6" t="s">
        <v>12</v>
      </c>
    </row>
    <row r="7" spans="1:8" x14ac:dyDescent="0.3">
      <c r="A7">
        <v>6</v>
      </c>
      <c r="B7" t="s">
        <v>27</v>
      </c>
      <c r="C7" s="1" t="s">
        <v>6</v>
      </c>
      <c r="D7" s="1" t="s">
        <v>6</v>
      </c>
      <c r="E7" t="s">
        <v>29</v>
      </c>
      <c r="H7" t="s">
        <v>28</v>
      </c>
    </row>
    <row r="8" spans="1:8" x14ac:dyDescent="0.3">
      <c r="A8">
        <v>7</v>
      </c>
      <c r="B8" t="s">
        <v>32</v>
      </c>
      <c r="C8" s="2" t="s">
        <v>33</v>
      </c>
      <c r="D8" t="s">
        <v>11</v>
      </c>
      <c r="E8" t="s">
        <v>34</v>
      </c>
      <c r="G8" t="s">
        <v>35</v>
      </c>
      <c r="H8" t="s">
        <v>12</v>
      </c>
    </row>
    <row r="9" spans="1:8" x14ac:dyDescent="0.3">
      <c r="A9">
        <v>8</v>
      </c>
      <c r="B9" t="s">
        <v>36</v>
      </c>
      <c r="E9" t="s">
        <v>48</v>
      </c>
      <c r="H9" t="s">
        <v>28</v>
      </c>
    </row>
    <row r="10" spans="1:8" x14ac:dyDescent="0.3">
      <c r="A10">
        <v>9</v>
      </c>
      <c r="B10" t="s">
        <v>37</v>
      </c>
      <c r="C10" s="1" t="s">
        <v>6</v>
      </c>
      <c r="E10" t="s">
        <v>38</v>
      </c>
      <c r="H10" t="s">
        <v>28</v>
      </c>
    </row>
    <row r="11" spans="1:8" x14ac:dyDescent="0.3">
      <c r="A11">
        <v>10</v>
      </c>
      <c r="B11" t="s">
        <v>39</v>
      </c>
      <c r="C11" t="s">
        <v>5</v>
      </c>
      <c r="E11" t="s">
        <v>40</v>
      </c>
      <c r="H11" t="s">
        <v>7</v>
      </c>
    </row>
    <row r="12" spans="1:8" x14ac:dyDescent="0.3">
      <c r="A12">
        <v>11</v>
      </c>
      <c r="B12" t="s">
        <v>41</v>
      </c>
      <c r="C12" t="s">
        <v>24</v>
      </c>
      <c r="D12" t="s">
        <v>15</v>
      </c>
      <c r="E12" t="s">
        <v>44</v>
      </c>
      <c r="H12" t="s">
        <v>12</v>
      </c>
    </row>
    <row r="13" spans="1:8" x14ac:dyDescent="0.3">
      <c r="A13">
        <v>12</v>
      </c>
      <c r="B13" t="s">
        <v>42</v>
      </c>
      <c r="C13" t="s">
        <v>43</v>
      </c>
      <c r="D13" t="s">
        <v>15</v>
      </c>
      <c r="E13" t="s">
        <v>45</v>
      </c>
      <c r="H13" t="s">
        <v>12</v>
      </c>
    </row>
    <row r="14" spans="1:8" x14ac:dyDescent="0.3">
      <c r="A14">
        <v>13</v>
      </c>
      <c r="B14" t="s">
        <v>46</v>
      </c>
      <c r="C14" t="s">
        <v>24</v>
      </c>
      <c r="D14" t="s">
        <v>15</v>
      </c>
      <c r="E14" t="s">
        <v>47</v>
      </c>
      <c r="H14" t="s">
        <v>12</v>
      </c>
    </row>
    <row r="15" spans="1:8" x14ac:dyDescent="0.3">
      <c r="A15">
        <v>14</v>
      </c>
      <c r="B15" t="s">
        <v>49</v>
      </c>
      <c r="C15" t="s">
        <v>50</v>
      </c>
      <c r="E15" t="s">
        <v>51</v>
      </c>
      <c r="G15" t="s">
        <v>52</v>
      </c>
    </row>
    <row r="16" spans="1:8" x14ac:dyDescent="0.3">
      <c r="A16">
        <v>15</v>
      </c>
      <c r="B16" t="s">
        <v>53</v>
      </c>
      <c r="C16" s="2" t="s">
        <v>25</v>
      </c>
      <c r="D16" t="s">
        <v>19</v>
      </c>
      <c r="E16" t="s">
        <v>54</v>
      </c>
    </row>
    <row r="17" spans="1:7" x14ac:dyDescent="0.3">
      <c r="A17">
        <v>16</v>
      </c>
      <c r="B17" t="s">
        <v>58</v>
      </c>
      <c r="C17" s="2"/>
      <c r="E17" t="s">
        <v>59</v>
      </c>
    </row>
    <row r="18" spans="1:7" x14ac:dyDescent="0.3">
      <c r="A18">
        <v>17</v>
      </c>
      <c r="B18" t="s">
        <v>64</v>
      </c>
      <c r="C18" s="2" t="s">
        <v>25</v>
      </c>
      <c r="D18" t="s">
        <v>15</v>
      </c>
      <c r="E18" t="s">
        <v>68</v>
      </c>
      <c r="G18" t="s">
        <v>67</v>
      </c>
    </row>
    <row r="19" spans="1:7" x14ac:dyDescent="0.3">
      <c r="A19">
        <v>18</v>
      </c>
      <c r="B19" t="s">
        <v>65</v>
      </c>
      <c r="E19" t="s">
        <v>66</v>
      </c>
    </row>
    <row r="20" spans="1:7" x14ac:dyDescent="0.3">
      <c r="A20">
        <v>19</v>
      </c>
      <c r="B20" t="s">
        <v>69</v>
      </c>
      <c r="C20" s="2" t="s">
        <v>25</v>
      </c>
      <c r="D20" t="s">
        <v>19</v>
      </c>
      <c r="E20" t="s">
        <v>70</v>
      </c>
    </row>
    <row r="21" spans="1:7" x14ac:dyDescent="0.3">
      <c r="A21">
        <v>20</v>
      </c>
      <c r="B21" s="2" t="s">
        <v>71</v>
      </c>
      <c r="E21" t="s">
        <v>72</v>
      </c>
      <c r="G21" t="s">
        <v>73</v>
      </c>
    </row>
    <row r="22" spans="1:7" x14ac:dyDescent="0.3">
      <c r="A22">
        <v>21</v>
      </c>
      <c r="B22" t="s">
        <v>74</v>
      </c>
      <c r="C22" s="2" t="s">
        <v>75</v>
      </c>
      <c r="D22" t="s">
        <v>15</v>
      </c>
      <c r="E22" t="s">
        <v>76</v>
      </c>
      <c r="G22" t="s">
        <v>77</v>
      </c>
    </row>
    <row r="23" spans="1:7" x14ac:dyDescent="0.3">
      <c r="A23">
        <v>22</v>
      </c>
      <c r="B23" t="s">
        <v>78</v>
      </c>
      <c r="C23" s="2" t="s">
        <v>25</v>
      </c>
      <c r="D23" t="s">
        <v>15</v>
      </c>
      <c r="E23" t="s">
        <v>79</v>
      </c>
    </row>
    <row r="24" spans="1:7" x14ac:dyDescent="0.3">
      <c r="A24">
        <v>23</v>
      </c>
      <c r="B24" t="s">
        <v>80</v>
      </c>
      <c r="E24" t="s">
        <v>81</v>
      </c>
      <c r="G24" t="s">
        <v>82</v>
      </c>
    </row>
    <row r="25" spans="1:7" x14ac:dyDescent="0.3">
      <c r="A25">
        <v>24</v>
      </c>
      <c r="B25" t="s">
        <v>83</v>
      </c>
      <c r="E25" t="s">
        <v>84</v>
      </c>
    </row>
    <row r="26" spans="1:7" x14ac:dyDescent="0.3">
      <c r="A26">
        <v>25</v>
      </c>
      <c r="B26" t="s">
        <v>85</v>
      </c>
      <c r="C26" s="2" t="s">
        <v>25</v>
      </c>
      <c r="D26" t="s">
        <v>19</v>
      </c>
      <c r="E26" t="s">
        <v>86</v>
      </c>
    </row>
    <row r="27" spans="1:7" x14ac:dyDescent="0.3">
      <c r="A27">
        <v>26</v>
      </c>
      <c r="B27" t="s">
        <v>87</v>
      </c>
      <c r="C27" t="s">
        <v>88</v>
      </c>
      <c r="E27" t="s">
        <v>89</v>
      </c>
    </row>
    <row r="28" spans="1:7" x14ac:dyDescent="0.3">
      <c r="A28">
        <v>27</v>
      </c>
      <c r="B28" t="s">
        <v>90</v>
      </c>
      <c r="E28" t="s">
        <v>91</v>
      </c>
      <c r="G28" t="s">
        <v>92</v>
      </c>
    </row>
    <row r="29" spans="1:7" x14ac:dyDescent="0.3">
      <c r="A29">
        <v>28</v>
      </c>
      <c r="B29" t="s">
        <v>93</v>
      </c>
      <c r="C29" t="s">
        <v>94</v>
      </c>
      <c r="D29" t="s">
        <v>15</v>
      </c>
      <c r="E29" t="s">
        <v>95</v>
      </c>
    </row>
    <row r="30" spans="1:7" x14ac:dyDescent="0.3">
      <c r="A30">
        <v>29</v>
      </c>
      <c r="B30" t="s">
        <v>96</v>
      </c>
      <c r="C30" t="s">
        <v>97</v>
      </c>
      <c r="D30" t="s">
        <v>15</v>
      </c>
      <c r="E30" t="s">
        <v>98</v>
      </c>
    </row>
    <row r="31" spans="1:7" x14ac:dyDescent="0.3">
      <c r="A31">
        <v>30</v>
      </c>
      <c r="B31" t="s">
        <v>99</v>
      </c>
      <c r="C31" t="s">
        <v>100</v>
      </c>
      <c r="D31" t="s">
        <v>11</v>
      </c>
      <c r="E31" t="s">
        <v>101</v>
      </c>
    </row>
    <row r="32" spans="1:7" x14ac:dyDescent="0.3">
      <c r="A32">
        <v>31</v>
      </c>
      <c r="B32" t="s">
        <v>102</v>
      </c>
      <c r="E32" t="s">
        <v>103</v>
      </c>
    </row>
    <row r="33" spans="1:7" x14ac:dyDescent="0.3">
      <c r="A33">
        <v>32</v>
      </c>
      <c r="B33" t="s">
        <v>104</v>
      </c>
      <c r="C33" t="s">
        <v>105</v>
      </c>
      <c r="E33" t="s">
        <v>106</v>
      </c>
    </row>
    <row r="34" spans="1:7" x14ac:dyDescent="0.3">
      <c r="A34">
        <v>33</v>
      </c>
      <c r="B34" t="s">
        <v>107</v>
      </c>
      <c r="E34" t="s">
        <v>109</v>
      </c>
      <c r="G34" t="s">
        <v>108</v>
      </c>
    </row>
    <row r="35" spans="1:7" x14ac:dyDescent="0.3">
      <c r="A35">
        <v>34</v>
      </c>
      <c r="B35" t="s">
        <v>110</v>
      </c>
      <c r="C35" s="2" t="s">
        <v>33</v>
      </c>
      <c r="D35" t="s">
        <v>11</v>
      </c>
      <c r="E35" t="s">
        <v>111</v>
      </c>
      <c r="G35" t="s">
        <v>112</v>
      </c>
    </row>
    <row r="36" spans="1:7" x14ac:dyDescent="0.3">
      <c r="A36">
        <v>35</v>
      </c>
      <c r="B36" t="s">
        <v>113</v>
      </c>
      <c r="E36" t="s">
        <v>114</v>
      </c>
      <c r="G36" t="s">
        <v>115</v>
      </c>
    </row>
    <row r="37" spans="1:7" x14ac:dyDescent="0.3">
      <c r="A37">
        <v>36</v>
      </c>
      <c r="B37" t="s">
        <v>116</v>
      </c>
      <c r="C37" t="s">
        <v>117</v>
      </c>
      <c r="E37" t="s">
        <v>118</v>
      </c>
    </row>
    <row r="38" spans="1:7" x14ac:dyDescent="0.3">
      <c r="A38">
        <v>37</v>
      </c>
      <c r="B38" t="s">
        <v>119</v>
      </c>
      <c r="C38" s="2" t="s">
        <v>120</v>
      </c>
      <c r="D38" t="s">
        <v>11</v>
      </c>
      <c r="E38" t="s">
        <v>121</v>
      </c>
    </row>
    <row r="39" spans="1:7" x14ac:dyDescent="0.3">
      <c r="A39">
        <v>38</v>
      </c>
      <c r="B39" t="s">
        <v>122</v>
      </c>
      <c r="C39" t="s">
        <v>123</v>
      </c>
      <c r="D39" t="s">
        <v>11</v>
      </c>
      <c r="E39" t="s">
        <v>124</v>
      </c>
      <c r="G39" t="s">
        <v>101</v>
      </c>
    </row>
    <row r="40" spans="1:7" x14ac:dyDescent="0.3">
      <c r="A40">
        <v>39</v>
      </c>
      <c r="B40" t="s">
        <v>125</v>
      </c>
      <c r="C40" s="2" t="s">
        <v>25</v>
      </c>
      <c r="D40" t="s">
        <v>19</v>
      </c>
      <c r="E40" t="s">
        <v>126</v>
      </c>
      <c r="G40" t="s">
        <v>127</v>
      </c>
    </row>
    <row r="41" spans="1:7" x14ac:dyDescent="0.3">
      <c r="A41">
        <v>40</v>
      </c>
      <c r="B41" t="s">
        <v>128</v>
      </c>
      <c r="C41" t="s">
        <v>129</v>
      </c>
      <c r="E41" t="s">
        <v>130</v>
      </c>
      <c r="G41" t="s">
        <v>131</v>
      </c>
    </row>
    <row r="42" spans="1:7" x14ac:dyDescent="0.3">
      <c r="A42">
        <v>41</v>
      </c>
      <c r="B42" t="s">
        <v>132</v>
      </c>
      <c r="E42" t="s">
        <v>133</v>
      </c>
    </row>
    <row r="43" spans="1:7" x14ac:dyDescent="0.3">
      <c r="A43">
        <v>42</v>
      </c>
      <c r="B43" t="s">
        <v>134</v>
      </c>
      <c r="E43" t="s">
        <v>135</v>
      </c>
    </row>
    <row r="44" spans="1:7" x14ac:dyDescent="0.3">
      <c r="A44">
        <v>43</v>
      </c>
      <c r="B44" t="s">
        <v>136</v>
      </c>
      <c r="C44" s="2" t="s">
        <v>33</v>
      </c>
      <c r="D44" t="s">
        <v>11</v>
      </c>
      <c r="E44" t="s">
        <v>137</v>
      </c>
    </row>
    <row r="45" spans="1:7" x14ac:dyDescent="0.3">
      <c r="A45">
        <v>44</v>
      </c>
      <c r="B45" t="s">
        <v>138</v>
      </c>
      <c r="C45" s="2" t="s">
        <v>25</v>
      </c>
      <c r="D45" t="s">
        <v>19</v>
      </c>
      <c r="E45" t="s">
        <v>139</v>
      </c>
    </row>
    <row r="46" spans="1:7" x14ac:dyDescent="0.3">
      <c r="A46">
        <v>45</v>
      </c>
      <c r="B46" t="s">
        <v>140</v>
      </c>
      <c r="C46" t="s">
        <v>141</v>
      </c>
      <c r="E46" t="s">
        <v>142</v>
      </c>
    </row>
    <row r="47" spans="1:7" x14ac:dyDescent="0.3">
      <c r="A47">
        <v>46</v>
      </c>
      <c r="B47" t="s">
        <v>143</v>
      </c>
      <c r="E47" t="s">
        <v>144</v>
      </c>
    </row>
    <row r="48" spans="1:7" x14ac:dyDescent="0.3">
      <c r="A48">
        <v>47</v>
      </c>
      <c r="B48" t="s">
        <v>145</v>
      </c>
      <c r="C48" s="2" t="s">
        <v>146</v>
      </c>
      <c r="D48" t="s">
        <v>11</v>
      </c>
      <c r="E48" t="s">
        <v>147</v>
      </c>
    </row>
    <row r="49" spans="1:7" x14ac:dyDescent="0.3">
      <c r="A49">
        <v>48</v>
      </c>
      <c r="B49" t="s">
        <v>148</v>
      </c>
      <c r="C49" t="s">
        <v>150</v>
      </c>
      <c r="E49" t="s">
        <v>149</v>
      </c>
    </row>
    <row r="50" spans="1:7" x14ac:dyDescent="0.3">
      <c r="A50">
        <v>49</v>
      </c>
      <c r="B50" t="s">
        <v>151</v>
      </c>
      <c r="E50" t="s">
        <v>152</v>
      </c>
      <c r="G50" t="s">
        <v>153</v>
      </c>
    </row>
    <row r="51" spans="1:7" x14ac:dyDescent="0.3">
      <c r="A51">
        <v>50</v>
      </c>
      <c r="B51" t="s">
        <v>154</v>
      </c>
      <c r="C51" t="s">
        <v>141</v>
      </c>
      <c r="E51" t="s">
        <v>155</v>
      </c>
      <c r="G51" t="s">
        <v>156</v>
      </c>
    </row>
    <row r="52" spans="1:7" x14ac:dyDescent="0.3">
      <c r="A52">
        <v>51</v>
      </c>
      <c r="B52" t="s">
        <v>157</v>
      </c>
      <c r="E52" t="s">
        <v>158</v>
      </c>
      <c r="G52" t="s">
        <v>159</v>
      </c>
    </row>
    <row r="53" spans="1:7" x14ac:dyDescent="0.3">
      <c r="A53">
        <v>52</v>
      </c>
      <c r="B53" t="s">
        <v>160</v>
      </c>
      <c r="C53" t="s">
        <v>161</v>
      </c>
      <c r="E53" t="s">
        <v>162</v>
      </c>
    </row>
    <row r="54" spans="1:7" x14ac:dyDescent="0.3">
      <c r="A54">
        <v>53</v>
      </c>
      <c r="B54" t="s">
        <v>163</v>
      </c>
      <c r="E54" t="s">
        <v>164</v>
      </c>
    </row>
    <row r="55" spans="1:7" x14ac:dyDescent="0.3">
      <c r="A55">
        <v>54</v>
      </c>
      <c r="B55" t="s">
        <v>165</v>
      </c>
      <c r="E55" t="s">
        <v>166</v>
      </c>
    </row>
    <row r="56" spans="1:7" x14ac:dyDescent="0.3">
      <c r="A56">
        <v>55</v>
      </c>
      <c r="B56" t="s">
        <v>167</v>
      </c>
      <c r="C56" s="2" t="s">
        <v>168</v>
      </c>
      <c r="D56" t="s">
        <v>11</v>
      </c>
      <c r="E56" t="s">
        <v>169</v>
      </c>
    </row>
    <row r="57" spans="1:7" x14ac:dyDescent="0.3">
      <c r="A57">
        <v>56</v>
      </c>
      <c r="B57" t="s">
        <v>170</v>
      </c>
      <c r="C57" t="s">
        <v>141</v>
      </c>
      <c r="E57" t="s">
        <v>171</v>
      </c>
      <c r="G57" t="s">
        <v>172</v>
      </c>
    </row>
    <row r="58" spans="1:7" x14ac:dyDescent="0.3">
      <c r="A58">
        <v>57</v>
      </c>
      <c r="B58" t="s">
        <v>173</v>
      </c>
      <c r="C58" t="s">
        <v>174</v>
      </c>
      <c r="D58" t="s">
        <v>15</v>
      </c>
      <c r="E58" t="s">
        <v>175</v>
      </c>
    </row>
    <row r="59" spans="1:7" x14ac:dyDescent="0.3">
      <c r="A59">
        <v>58</v>
      </c>
      <c r="B59" t="s">
        <v>176</v>
      </c>
      <c r="C59" s="2" t="s">
        <v>25</v>
      </c>
      <c r="D59" t="s">
        <v>15</v>
      </c>
      <c r="E59" t="s">
        <v>178</v>
      </c>
      <c r="F59" t="s">
        <v>179</v>
      </c>
      <c r="G59" t="s">
        <v>180</v>
      </c>
    </row>
    <row r="60" spans="1:7" x14ac:dyDescent="0.3">
      <c r="A60">
        <v>59</v>
      </c>
      <c r="B60" t="s">
        <v>181</v>
      </c>
      <c r="C60" t="s">
        <v>182</v>
      </c>
      <c r="E60" t="s">
        <v>183</v>
      </c>
      <c r="F60" t="s">
        <v>184</v>
      </c>
      <c r="G60" t="s">
        <v>185</v>
      </c>
    </row>
    <row r="61" spans="1:7" x14ac:dyDescent="0.3">
      <c r="A61">
        <v>60</v>
      </c>
      <c r="B61" t="s">
        <v>186</v>
      </c>
      <c r="E61" t="s">
        <v>187</v>
      </c>
      <c r="F61" t="s">
        <v>190</v>
      </c>
      <c r="G61" t="s">
        <v>191</v>
      </c>
    </row>
    <row r="62" spans="1:7" x14ac:dyDescent="0.3">
      <c r="A62">
        <v>61</v>
      </c>
      <c r="B62" t="s">
        <v>188</v>
      </c>
      <c r="C62" t="s">
        <v>123</v>
      </c>
      <c r="E62" t="s">
        <v>189</v>
      </c>
    </row>
    <row r="63" spans="1:7" x14ac:dyDescent="0.3">
      <c r="A63">
        <v>62</v>
      </c>
      <c r="B63" t="s">
        <v>192</v>
      </c>
      <c r="C63" t="s">
        <v>141</v>
      </c>
      <c r="E63" t="s">
        <v>193</v>
      </c>
    </row>
    <row r="64" spans="1:7" x14ac:dyDescent="0.3">
      <c r="A64">
        <v>63</v>
      </c>
      <c r="B64" t="s">
        <v>194</v>
      </c>
      <c r="C64" t="s">
        <v>141</v>
      </c>
      <c r="E64" t="s">
        <v>195</v>
      </c>
      <c r="F64" t="s">
        <v>196</v>
      </c>
    </row>
    <row r="65" spans="1:9" x14ac:dyDescent="0.3">
      <c r="A65">
        <v>64</v>
      </c>
      <c r="B65" t="s">
        <v>197</v>
      </c>
      <c r="E65" t="s">
        <v>198</v>
      </c>
    </row>
    <row r="66" spans="1:9" x14ac:dyDescent="0.3">
      <c r="A66">
        <v>65</v>
      </c>
      <c r="B66" t="s">
        <v>199</v>
      </c>
      <c r="E66" t="s">
        <v>200</v>
      </c>
      <c r="F66" t="s">
        <v>201</v>
      </c>
    </row>
    <row r="67" spans="1:9" x14ac:dyDescent="0.3">
      <c r="A67">
        <v>66</v>
      </c>
      <c r="B67" t="s">
        <v>202</v>
      </c>
      <c r="C67" s="2" t="s">
        <v>25</v>
      </c>
      <c r="D67" t="s">
        <v>19</v>
      </c>
      <c r="E67" t="s">
        <v>203</v>
      </c>
      <c r="F67" t="s">
        <v>1651</v>
      </c>
    </row>
    <row r="68" spans="1:9" x14ac:dyDescent="0.3">
      <c r="A68">
        <v>67</v>
      </c>
      <c r="B68" t="s">
        <v>204</v>
      </c>
      <c r="E68" t="s">
        <v>205</v>
      </c>
    </row>
    <row r="69" spans="1:9" x14ac:dyDescent="0.3">
      <c r="A69">
        <v>68</v>
      </c>
      <c r="B69" t="s">
        <v>206</v>
      </c>
      <c r="E69" t="s">
        <v>207</v>
      </c>
      <c r="F69" t="s">
        <v>208</v>
      </c>
    </row>
    <row r="70" spans="1:9" x14ac:dyDescent="0.3">
      <c r="A70">
        <v>69</v>
      </c>
      <c r="B70" t="s">
        <v>209</v>
      </c>
      <c r="C70" t="s">
        <v>141</v>
      </c>
      <c r="E70" t="s">
        <v>210</v>
      </c>
    </row>
    <row r="71" spans="1:9" x14ac:dyDescent="0.3">
      <c r="A71">
        <v>70</v>
      </c>
      <c r="B71" t="s">
        <v>211</v>
      </c>
      <c r="E71" t="s">
        <v>212</v>
      </c>
      <c r="F71" t="s">
        <v>159</v>
      </c>
    </row>
    <row r="72" spans="1:9" x14ac:dyDescent="0.3">
      <c r="A72">
        <v>71</v>
      </c>
      <c r="B72" t="s">
        <v>213</v>
      </c>
      <c r="C72" t="s">
        <v>123</v>
      </c>
      <c r="D72" t="s">
        <v>11</v>
      </c>
      <c r="E72" t="s">
        <v>214</v>
      </c>
    </row>
    <row r="73" spans="1:9" x14ac:dyDescent="0.3">
      <c r="A73">
        <v>72</v>
      </c>
      <c r="B73" t="s">
        <v>215</v>
      </c>
      <c r="E73" t="s">
        <v>216</v>
      </c>
      <c r="F73" t="s">
        <v>217</v>
      </c>
    </row>
    <row r="74" spans="1:9" x14ac:dyDescent="0.3">
      <c r="A74">
        <v>73</v>
      </c>
      <c r="B74" s="2" t="s">
        <v>218</v>
      </c>
      <c r="C74" t="s">
        <v>182</v>
      </c>
      <c r="E74" t="s">
        <v>183</v>
      </c>
    </row>
    <row r="75" spans="1:9" x14ac:dyDescent="0.3">
      <c r="A75">
        <v>74</v>
      </c>
      <c r="B75" t="s">
        <v>219</v>
      </c>
      <c r="C75" t="s">
        <v>123</v>
      </c>
      <c r="D75" t="s">
        <v>11</v>
      </c>
      <c r="E75" t="s">
        <v>220</v>
      </c>
    </row>
    <row r="76" spans="1:9" x14ac:dyDescent="0.3">
      <c r="A76">
        <v>75</v>
      </c>
      <c r="B76" t="s">
        <v>221</v>
      </c>
      <c r="C76" s="2" t="s">
        <v>25</v>
      </c>
      <c r="D76" t="s">
        <v>15</v>
      </c>
      <c r="E76" t="s">
        <v>222</v>
      </c>
      <c r="I76" s="2" t="s">
        <v>25</v>
      </c>
    </row>
    <row r="77" spans="1:9" x14ac:dyDescent="0.3">
      <c r="A77">
        <v>76</v>
      </c>
      <c r="B77" t="s">
        <v>790</v>
      </c>
      <c r="C77" s="2" t="s">
        <v>25</v>
      </c>
      <c r="D77" t="s">
        <v>19</v>
      </c>
      <c r="E77" t="s">
        <v>791</v>
      </c>
      <c r="I77" s="2" t="s">
        <v>60</v>
      </c>
    </row>
    <row r="78" spans="1:9" x14ac:dyDescent="0.3">
      <c r="A78">
        <v>77</v>
      </c>
      <c r="B78" t="s">
        <v>792</v>
      </c>
      <c r="E78" t="s">
        <v>793</v>
      </c>
      <c r="I78" s="2" t="s">
        <v>61</v>
      </c>
    </row>
    <row r="79" spans="1:9" x14ac:dyDescent="0.3">
      <c r="A79">
        <v>78</v>
      </c>
      <c r="B79" s="2" t="s">
        <v>794</v>
      </c>
      <c r="E79" t="s">
        <v>795</v>
      </c>
      <c r="F79" t="s">
        <v>796</v>
      </c>
      <c r="I79" s="2" t="s">
        <v>62</v>
      </c>
    </row>
    <row r="80" spans="1:9" x14ac:dyDescent="0.3">
      <c r="A80">
        <v>79</v>
      </c>
      <c r="B80" t="s">
        <v>797</v>
      </c>
      <c r="C80" s="2" t="s">
        <v>25</v>
      </c>
      <c r="D80" t="s">
        <v>19</v>
      </c>
      <c r="E80" t="s">
        <v>798</v>
      </c>
      <c r="F80" t="s">
        <v>799</v>
      </c>
      <c r="I80" s="2" t="s">
        <v>63</v>
      </c>
    </row>
    <row r="81" spans="1:6" x14ac:dyDescent="0.3">
      <c r="A81">
        <v>80</v>
      </c>
      <c r="B81" t="s">
        <v>800</v>
      </c>
      <c r="C81" s="2"/>
      <c r="E81" t="s">
        <v>412</v>
      </c>
      <c r="F81" t="s">
        <v>414</v>
      </c>
    </row>
    <row r="82" spans="1:6" x14ac:dyDescent="0.3">
      <c r="A82">
        <v>81</v>
      </c>
      <c r="B82" s="2" t="s">
        <v>801</v>
      </c>
      <c r="E82" t="s">
        <v>802</v>
      </c>
      <c r="F82" t="s">
        <v>803</v>
      </c>
    </row>
    <row r="83" spans="1:6" x14ac:dyDescent="0.3">
      <c r="A83">
        <v>82</v>
      </c>
      <c r="B83" t="s">
        <v>804</v>
      </c>
      <c r="C83" s="2" t="s">
        <v>25</v>
      </c>
      <c r="D83" t="s">
        <v>15</v>
      </c>
      <c r="E83" t="s">
        <v>805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4"/>
  <sheetViews>
    <sheetView zoomScale="86" zoomScaleNormal="86" workbookViewId="0">
      <selection activeCell="R27" sqref="R27"/>
    </sheetView>
  </sheetViews>
  <sheetFormatPr baseColWidth="10" defaultRowHeight="14.4" x14ac:dyDescent="0.3"/>
  <cols>
    <col min="1" max="1" width="19.44140625" customWidth="1"/>
    <col min="2" max="2" width="17.109375" customWidth="1"/>
    <col min="3" max="3" width="36.44140625" customWidth="1"/>
    <col min="4" max="4" width="21.5546875" customWidth="1"/>
    <col min="5" max="5" width="27.109375" customWidth="1"/>
    <col min="6" max="6" width="21.5546875" customWidth="1"/>
    <col min="7" max="7" width="27.33203125" customWidth="1"/>
    <col min="8" max="8" width="25.88671875" customWidth="1"/>
    <col min="9" max="9" width="26.44140625" customWidth="1"/>
    <col min="10" max="10" width="22.6640625" customWidth="1"/>
    <col min="11" max="11" width="24.88671875" customWidth="1"/>
    <col min="12" max="12" width="21.88671875" customWidth="1"/>
    <col min="13" max="13" width="23" customWidth="1"/>
    <col min="14" max="14" width="19.5546875" customWidth="1"/>
    <col min="15" max="15" width="25.6640625" customWidth="1"/>
    <col min="16" max="16" width="31.6640625" customWidth="1"/>
    <col min="17" max="17" width="33.6640625" customWidth="1"/>
    <col min="18" max="18" width="23.5546875" customWidth="1"/>
    <col min="19" max="19" width="27.6640625" customWidth="1"/>
  </cols>
  <sheetData>
    <row r="1" spans="1:19" x14ac:dyDescent="0.3">
      <c r="A1" t="s">
        <v>223</v>
      </c>
      <c r="B1" t="s">
        <v>225</v>
      </c>
      <c r="C1" t="s">
        <v>226</v>
      </c>
      <c r="D1" t="s">
        <v>233</v>
      </c>
      <c r="E1" t="s">
        <v>227</v>
      </c>
      <c r="F1" t="s">
        <v>228</v>
      </c>
      <c r="G1" t="s">
        <v>229</v>
      </c>
      <c r="H1" t="s">
        <v>231</v>
      </c>
      <c r="I1" t="s">
        <v>230</v>
      </c>
      <c r="J1" t="s">
        <v>232</v>
      </c>
      <c r="K1" t="s">
        <v>234</v>
      </c>
      <c r="L1" t="s">
        <v>235</v>
      </c>
      <c r="M1" t="s">
        <v>236</v>
      </c>
      <c r="N1" t="s">
        <v>237</v>
      </c>
      <c r="O1" t="s">
        <v>238</v>
      </c>
      <c r="P1" t="s">
        <v>240</v>
      </c>
      <c r="Q1" t="s">
        <v>239</v>
      </c>
      <c r="R1" t="s">
        <v>241</v>
      </c>
      <c r="S1" t="s">
        <v>242</v>
      </c>
    </row>
    <row r="2" spans="1:19" x14ac:dyDescent="0.3">
      <c r="A2" t="s">
        <v>65</v>
      </c>
      <c r="B2" t="s">
        <v>66</v>
      </c>
      <c r="C2" t="s">
        <v>252</v>
      </c>
      <c r="D2" t="s">
        <v>273</v>
      </c>
      <c r="E2" t="s">
        <v>259</v>
      </c>
      <c r="F2" t="s">
        <v>274</v>
      </c>
      <c r="G2" t="s">
        <v>256</v>
      </c>
      <c r="H2" t="s">
        <v>257</v>
      </c>
      <c r="I2" t="s">
        <v>254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268</v>
      </c>
      <c r="Q2" t="s">
        <v>281</v>
      </c>
      <c r="R2" t="s">
        <v>282</v>
      </c>
      <c r="S2" t="s">
        <v>283</v>
      </c>
    </row>
    <row r="3" spans="1:19" x14ac:dyDescent="0.3">
      <c r="A3" t="s">
        <v>284</v>
      </c>
      <c r="B3" t="s">
        <v>285</v>
      </c>
      <c r="C3" t="s">
        <v>286</v>
      </c>
      <c r="D3" t="s">
        <v>287</v>
      </c>
      <c r="E3" t="s">
        <v>288</v>
      </c>
      <c r="F3" t="s">
        <v>289</v>
      </c>
      <c r="G3" t="s">
        <v>290</v>
      </c>
      <c r="H3" t="s">
        <v>291</v>
      </c>
      <c r="I3" t="s">
        <v>292</v>
      </c>
      <c r="J3" t="s">
        <v>293</v>
      </c>
      <c r="K3" t="s">
        <v>294</v>
      </c>
      <c r="L3" t="s">
        <v>295</v>
      </c>
      <c r="M3" t="s">
        <v>296</v>
      </c>
      <c r="N3" t="s">
        <v>297</v>
      </c>
      <c r="O3" t="s">
        <v>298</v>
      </c>
      <c r="P3" t="s">
        <v>299</v>
      </c>
      <c r="Q3" t="s">
        <v>300</v>
      </c>
      <c r="R3" t="s">
        <v>301</v>
      </c>
      <c r="S3" t="s">
        <v>302</v>
      </c>
    </row>
    <row r="4" spans="1:19" x14ac:dyDescent="0.3">
      <c r="A4" t="s">
        <v>317</v>
      </c>
      <c r="B4" t="s">
        <v>318</v>
      </c>
      <c r="C4" t="s">
        <v>336</v>
      </c>
      <c r="D4" t="s">
        <v>337</v>
      </c>
      <c r="E4" t="s">
        <v>338</v>
      </c>
      <c r="F4" t="s">
        <v>339</v>
      </c>
      <c r="G4" t="s">
        <v>340</v>
      </c>
      <c r="H4" t="s">
        <v>322</v>
      </c>
      <c r="I4" t="s">
        <v>341</v>
      </c>
      <c r="J4" t="s">
        <v>342</v>
      </c>
      <c r="K4" t="s">
        <v>343</v>
      </c>
      <c r="L4" t="s">
        <v>344</v>
      </c>
      <c r="M4" t="s">
        <v>345</v>
      </c>
      <c r="N4" t="s">
        <v>346</v>
      </c>
      <c r="O4" t="s">
        <v>347</v>
      </c>
      <c r="P4" t="s">
        <v>348</v>
      </c>
      <c r="Q4" t="s">
        <v>349</v>
      </c>
      <c r="R4" t="s">
        <v>350</v>
      </c>
      <c r="S4" t="s">
        <v>351</v>
      </c>
    </row>
    <row r="5" spans="1:19" x14ac:dyDescent="0.3">
      <c r="A5" t="s">
        <v>352</v>
      </c>
      <c r="B5" t="s">
        <v>353</v>
      </c>
      <c r="C5" t="s">
        <v>354</v>
      </c>
      <c r="D5" t="s">
        <v>355</v>
      </c>
      <c r="E5" t="s">
        <v>356</v>
      </c>
      <c r="F5" t="s">
        <v>357</v>
      </c>
      <c r="G5" t="s">
        <v>358</v>
      </c>
      <c r="H5" t="s">
        <v>359</v>
      </c>
      <c r="I5" t="s">
        <v>360</v>
      </c>
      <c r="J5" t="s">
        <v>361</v>
      </c>
      <c r="K5" t="s">
        <v>362</v>
      </c>
      <c r="L5" t="s">
        <v>363</v>
      </c>
      <c r="M5" t="s">
        <v>364</v>
      </c>
      <c r="N5" t="s">
        <v>365</v>
      </c>
      <c r="O5" t="s">
        <v>366</v>
      </c>
      <c r="P5" t="s">
        <v>367</v>
      </c>
      <c r="Q5" t="s">
        <v>368</v>
      </c>
      <c r="R5" t="s">
        <v>369</v>
      </c>
      <c r="S5" t="s">
        <v>370</v>
      </c>
    </row>
    <row r="6" spans="1:19" x14ac:dyDescent="0.3">
      <c r="A6" t="s">
        <v>411</v>
      </c>
      <c r="B6" t="s">
        <v>414</v>
      </c>
      <c r="C6" t="s">
        <v>413</v>
      </c>
      <c r="D6" t="s">
        <v>415</v>
      </c>
      <c r="E6" t="s">
        <v>416</v>
      </c>
      <c r="F6" t="s">
        <v>417</v>
      </c>
      <c r="G6" t="s">
        <v>418</v>
      </c>
      <c r="H6" t="s">
        <v>419</v>
      </c>
      <c r="I6" t="s">
        <v>420</v>
      </c>
      <c r="J6" t="s">
        <v>421</v>
      </c>
      <c r="K6" t="s">
        <v>422</v>
      </c>
      <c r="L6" t="s">
        <v>423</v>
      </c>
      <c r="M6" t="s">
        <v>424</v>
      </c>
      <c r="N6" t="s">
        <v>425</v>
      </c>
      <c r="O6" t="s">
        <v>426</v>
      </c>
      <c r="P6" t="s">
        <v>427</v>
      </c>
      <c r="Q6" t="s">
        <v>428</v>
      </c>
      <c r="R6" t="s">
        <v>429</v>
      </c>
      <c r="S6" t="s">
        <v>430</v>
      </c>
    </row>
    <row r="7" spans="1:19" x14ac:dyDescent="0.3">
      <c r="A7" t="s">
        <v>431</v>
      </c>
      <c r="B7" t="s">
        <v>432</v>
      </c>
      <c r="C7" t="s">
        <v>1632</v>
      </c>
      <c r="D7" t="s">
        <v>433</v>
      </c>
      <c r="E7" t="s">
        <v>434</v>
      </c>
      <c r="F7" t="s">
        <v>435</v>
      </c>
      <c r="G7" t="s">
        <v>436</v>
      </c>
      <c r="H7" t="s">
        <v>437</v>
      </c>
      <c r="I7" t="s">
        <v>438</v>
      </c>
      <c r="J7" t="s">
        <v>439</v>
      </c>
      <c r="K7" t="s">
        <v>440</v>
      </c>
      <c r="L7" t="s">
        <v>441</v>
      </c>
      <c r="M7" t="s">
        <v>442</v>
      </c>
      <c r="N7" t="s">
        <v>443</v>
      </c>
      <c r="O7" t="s">
        <v>444</v>
      </c>
      <c r="P7" t="s">
        <v>445</v>
      </c>
      <c r="Q7" t="s">
        <v>446</v>
      </c>
      <c r="R7" t="s">
        <v>447</v>
      </c>
      <c r="S7" t="s">
        <v>448</v>
      </c>
    </row>
    <row r="8" spans="1:19" x14ac:dyDescent="0.3">
      <c r="A8" t="s">
        <v>449</v>
      </c>
      <c r="B8" t="s">
        <v>81</v>
      </c>
      <c r="C8" t="s">
        <v>507</v>
      </c>
      <c r="D8" t="s">
        <v>508</v>
      </c>
      <c r="E8" t="s">
        <v>509</v>
      </c>
      <c r="F8" t="s">
        <v>510</v>
      </c>
      <c r="G8" t="s">
        <v>511</v>
      </c>
      <c r="H8" t="s">
        <v>512</v>
      </c>
      <c r="I8" t="s">
        <v>513</v>
      </c>
      <c r="J8" t="s">
        <v>514</v>
      </c>
      <c r="K8" t="s">
        <v>515</v>
      </c>
      <c r="L8" t="s">
        <v>516</v>
      </c>
      <c r="M8" t="s">
        <v>517</v>
      </c>
      <c r="N8" t="s">
        <v>518</v>
      </c>
      <c r="O8" t="s">
        <v>519</v>
      </c>
      <c r="P8" t="s">
        <v>520</v>
      </c>
      <c r="Q8" t="s">
        <v>521</v>
      </c>
      <c r="R8" t="s">
        <v>522</v>
      </c>
      <c r="S8" t="s">
        <v>523</v>
      </c>
    </row>
    <row r="9" spans="1:19" x14ac:dyDescent="0.3">
      <c r="A9" t="s">
        <v>199</v>
      </c>
      <c r="B9" t="s">
        <v>201</v>
      </c>
      <c r="C9" t="s">
        <v>526</v>
      </c>
      <c r="D9" t="s">
        <v>527</v>
      </c>
      <c r="E9" t="s">
        <v>528</v>
      </c>
      <c r="F9" t="s">
        <v>529</v>
      </c>
      <c r="G9" t="s">
        <v>530</v>
      </c>
      <c r="H9" t="s">
        <v>531</v>
      </c>
      <c r="I9" t="s">
        <v>532</v>
      </c>
      <c r="J9" t="s">
        <v>533</v>
      </c>
      <c r="K9" t="s">
        <v>534</v>
      </c>
      <c r="L9" t="s">
        <v>535</v>
      </c>
      <c r="M9" t="s">
        <v>536</v>
      </c>
      <c r="N9" t="s">
        <v>537</v>
      </c>
      <c r="O9" t="s">
        <v>538</v>
      </c>
      <c r="P9" t="s">
        <v>539</v>
      </c>
      <c r="Q9" t="s">
        <v>540</v>
      </c>
      <c r="R9" t="s">
        <v>541</v>
      </c>
      <c r="S9" t="s">
        <v>542</v>
      </c>
    </row>
    <row r="10" spans="1:19" x14ac:dyDescent="0.3">
      <c r="A10" t="s">
        <v>450</v>
      </c>
      <c r="B10" t="s">
        <v>451</v>
      </c>
      <c r="C10" t="s">
        <v>573</v>
      </c>
      <c r="D10" t="s">
        <v>574</v>
      </c>
      <c r="E10" t="s">
        <v>575</v>
      </c>
      <c r="F10" t="s">
        <v>576</v>
      </c>
      <c r="G10" t="s">
        <v>577</v>
      </c>
      <c r="H10" t="s">
        <v>578</v>
      </c>
      <c r="I10" t="s">
        <v>581</v>
      </c>
      <c r="J10" t="s">
        <v>582</v>
      </c>
      <c r="K10" t="s">
        <v>583</v>
      </c>
      <c r="L10" t="s">
        <v>584</v>
      </c>
      <c r="M10" t="s">
        <v>585</v>
      </c>
      <c r="N10" t="s">
        <v>586</v>
      </c>
      <c r="O10" t="s">
        <v>587</v>
      </c>
      <c r="P10" t="s">
        <v>588</v>
      </c>
      <c r="Q10" t="s">
        <v>589</v>
      </c>
      <c r="R10" t="s">
        <v>590</v>
      </c>
      <c r="S10" t="s">
        <v>591</v>
      </c>
    </row>
    <row r="11" spans="1:19" x14ac:dyDescent="0.3">
      <c r="A11" t="s">
        <v>452</v>
      </c>
      <c r="B11" t="s">
        <v>453</v>
      </c>
      <c r="C11" t="s">
        <v>1633</v>
      </c>
      <c r="D11" t="s">
        <v>610</v>
      </c>
      <c r="E11" t="s">
        <v>611</v>
      </c>
      <c r="F11" t="s">
        <v>612</v>
      </c>
      <c r="G11" t="s">
        <v>613</v>
      </c>
      <c r="H11" t="s">
        <v>614</v>
      </c>
      <c r="I11" t="s">
        <v>616</v>
      </c>
      <c r="J11" t="s">
        <v>617</v>
      </c>
      <c r="K11" t="s">
        <v>618</v>
      </c>
      <c r="L11" t="s">
        <v>619</v>
      </c>
      <c r="M11" t="s">
        <v>620</v>
      </c>
      <c r="N11" t="s">
        <v>621</v>
      </c>
      <c r="O11" t="s">
        <v>624</v>
      </c>
      <c r="P11" t="s">
        <v>622</v>
      </c>
      <c r="Q11" t="s">
        <v>623</v>
      </c>
      <c r="R11" t="s">
        <v>625</v>
      </c>
      <c r="S11" t="s">
        <v>626</v>
      </c>
    </row>
    <row r="12" spans="1:19" x14ac:dyDescent="0.3">
      <c r="A12" t="s">
        <v>638</v>
      </c>
      <c r="B12" t="s">
        <v>639</v>
      </c>
      <c r="C12" t="s">
        <v>1634</v>
      </c>
      <c r="D12" t="s">
        <v>640</v>
      </c>
      <c r="E12" t="s">
        <v>641</v>
      </c>
      <c r="F12" t="s">
        <v>642</v>
      </c>
      <c r="G12" t="s">
        <v>643</v>
      </c>
      <c r="H12" t="s">
        <v>644</v>
      </c>
      <c r="I12" t="s">
        <v>645</v>
      </c>
      <c r="J12" t="s">
        <v>646</v>
      </c>
      <c r="K12" t="s">
        <v>647</v>
      </c>
      <c r="L12" t="s">
        <v>648</v>
      </c>
      <c r="M12" t="s">
        <v>649</v>
      </c>
      <c r="N12" t="s">
        <v>650</v>
      </c>
      <c r="O12" t="s">
        <v>651</v>
      </c>
      <c r="P12" t="s">
        <v>652</v>
      </c>
      <c r="Q12" t="s">
        <v>653</v>
      </c>
      <c r="R12" t="s">
        <v>654</v>
      </c>
      <c r="S12" t="s">
        <v>655</v>
      </c>
    </row>
    <row r="13" spans="1:19" x14ac:dyDescent="0.3">
      <c r="A13" t="s">
        <v>454</v>
      </c>
      <c r="B13" t="s">
        <v>59</v>
      </c>
      <c r="C13" t="s">
        <v>672</v>
      </c>
      <c r="D13" t="s">
        <v>673</v>
      </c>
      <c r="E13" t="s">
        <v>674</v>
      </c>
      <c r="F13" t="s">
        <v>675</v>
      </c>
      <c r="G13" s="1" t="s">
        <v>6</v>
      </c>
      <c r="H13" t="s">
        <v>615</v>
      </c>
      <c r="I13" t="s">
        <v>676</v>
      </c>
      <c r="J13" t="s">
        <v>677</v>
      </c>
      <c r="K13" s="1" t="s">
        <v>6</v>
      </c>
      <c r="L13" t="s">
        <v>673</v>
      </c>
      <c r="M13" t="s">
        <v>678</v>
      </c>
      <c r="N13" t="s">
        <v>679</v>
      </c>
      <c r="O13" s="1" t="s">
        <v>6</v>
      </c>
      <c r="P13" t="s">
        <v>680</v>
      </c>
      <c r="Q13" t="s">
        <v>681</v>
      </c>
      <c r="R13" t="s">
        <v>682</v>
      </c>
      <c r="S13" s="1" t="s">
        <v>6</v>
      </c>
    </row>
    <row r="14" spans="1:19" x14ac:dyDescent="0.3">
      <c r="A14" t="s">
        <v>455</v>
      </c>
      <c r="B14" t="s">
        <v>767</v>
      </c>
      <c r="C14" t="s">
        <v>692</v>
      </c>
      <c r="D14" t="s">
        <v>693</v>
      </c>
      <c r="E14" t="s">
        <v>768</v>
      </c>
      <c r="F14" t="s">
        <v>694</v>
      </c>
      <c r="G14" t="s">
        <v>769</v>
      </c>
      <c r="H14" t="s">
        <v>579</v>
      </c>
      <c r="I14" t="s">
        <v>770</v>
      </c>
      <c r="J14" t="s">
        <v>695</v>
      </c>
      <c r="K14" t="s">
        <v>771</v>
      </c>
      <c r="L14" t="s">
        <v>696</v>
      </c>
      <c r="M14" t="s">
        <v>772</v>
      </c>
      <c r="N14" t="s">
        <v>697</v>
      </c>
      <c r="O14" t="s">
        <v>773</v>
      </c>
      <c r="P14" t="s">
        <v>698</v>
      </c>
      <c r="Q14" t="s">
        <v>774</v>
      </c>
      <c r="R14" t="s">
        <v>699</v>
      </c>
      <c r="S14" t="s">
        <v>775</v>
      </c>
    </row>
    <row r="15" spans="1:19" x14ac:dyDescent="0.3">
      <c r="A15" t="s">
        <v>456</v>
      </c>
      <c r="B15" t="s">
        <v>524</v>
      </c>
      <c r="C15" t="s">
        <v>706</v>
      </c>
      <c r="D15" t="s">
        <v>707</v>
      </c>
      <c r="E15" t="s">
        <v>708</v>
      </c>
      <c r="F15" t="s">
        <v>709</v>
      </c>
      <c r="G15" t="s">
        <v>710</v>
      </c>
      <c r="H15" t="s">
        <v>580</v>
      </c>
      <c r="I15" t="s">
        <v>712</v>
      </c>
      <c r="J15" t="s">
        <v>713</v>
      </c>
      <c r="K15" t="s">
        <v>714</v>
      </c>
      <c r="L15" t="s">
        <v>715</v>
      </c>
      <c r="M15" t="s">
        <v>716</v>
      </c>
      <c r="N15" t="s">
        <v>717</v>
      </c>
      <c r="O15" t="s">
        <v>718</v>
      </c>
      <c r="P15" t="s">
        <v>719</v>
      </c>
      <c r="Q15" t="s">
        <v>720</v>
      </c>
      <c r="R15" t="s">
        <v>721</v>
      </c>
      <c r="S15" t="s">
        <v>722</v>
      </c>
    </row>
    <row r="16" spans="1:19" x14ac:dyDescent="0.3">
      <c r="A16" t="s">
        <v>457</v>
      </c>
      <c r="B16" t="s">
        <v>525</v>
      </c>
      <c r="C16" t="s">
        <v>735</v>
      </c>
      <c r="D16" t="s">
        <v>736</v>
      </c>
      <c r="E16" t="s">
        <v>737</v>
      </c>
      <c r="F16" t="s">
        <v>738</v>
      </c>
      <c r="G16" t="s">
        <v>739</v>
      </c>
      <c r="H16" t="s">
        <v>740</v>
      </c>
      <c r="I16" t="s">
        <v>741</v>
      </c>
      <c r="J16" t="s">
        <v>742</v>
      </c>
      <c r="K16" t="s">
        <v>743</v>
      </c>
      <c r="L16" t="s">
        <v>744</v>
      </c>
      <c r="M16" t="s">
        <v>745</v>
      </c>
      <c r="N16" t="s">
        <v>746</v>
      </c>
      <c r="O16" t="s">
        <v>747</v>
      </c>
      <c r="P16" t="s">
        <v>748</v>
      </c>
      <c r="Q16" t="s">
        <v>749</v>
      </c>
      <c r="R16" t="s">
        <v>750</v>
      </c>
      <c r="S16" t="s">
        <v>751</v>
      </c>
    </row>
    <row r="17" spans="1:19" x14ac:dyDescent="0.3">
      <c r="A17" t="s">
        <v>128</v>
      </c>
      <c r="B17" t="s">
        <v>458</v>
      </c>
      <c r="C17" t="s">
        <v>459</v>
      </c>
      <c r="D17" t="s">
        <v>460</v>
      </c>
      <c r="E17" t="s">
        <v>461</v>
      </c>
      <c r="F17" t="s">
        <v>6</v>
      </c>
      <c r="G17" t="s">
        <v>6</v>
      </c>
      <c r="H17" t="s">
        <v>462</v>
      </c>
      <c r="I17" t="s">
        <v>463</v>
      </c>
      <c r="J17" t="s">
        <v>6</v>
      </c>
      <c r="K17" t="s">
        <v>6</v>
      </c>
      <c r="L17" t="s">
        <v>464</v>
      </c>
      <c r="M17" t="s">
        <v>465</v>
      </c>
      <c r="N17" t="s">
        <v>6</v>
      </c>
      <c r="O17" t="s">
        <v>6</v>
      </c>
      <c r="P17" t="s">
        <v>466</v>
      </c>
      <c r="Q17" t="s">
        <v>467</v>
      </c>
      <c r="R17" t="s">
        <v>6</v>
      </c>
      <c r="S17" t="s">
        <v>6</v>
      </c>
    </row>
    <row r="18" spans="1:19" x14ac:dyDescent="0.3">
      <c r="A18" s="27" t="s">
        <v>806</v>
      </c>
      <c r="B18" t="s">
        <v>811</v>
      </c>
      <c r="C18" t="s">
        <v>1635</v>
      </c>
      <c r="D18" t="s">
        <v>818</v>
      </c>
      <c r="E18" t="s">
        <v>819</v>
      </c>
      <c r="F18" t="s">
        <v>820</v>
      </c>
      <c r="G18" t="s">
        <v>821</v>
      </c>
      <c r="H18" t="s">
        <v>822</v>
      </c>
      <c r="I18" t="s">
        <v>823</v>
      </c>
      <c r="J18" t="s">
        <v>822</v>
      </c>
      <c r="K18" t="s">
        <v>824</v>
      </c>
      <c r="L18" t="s">
        <v>825</v>
      </c>
      <c r="M18" t="s">
        <v>826</v>
      </c>
      <c r="N18" t="s">
        <v>827</v>
      </c>
      <c r="O18" t="s">
        <v>829</v>
      </c>
      <c r="P18" t="s">
        <v>828</v>
      </c>
      <c r="Q18" t="s">
        <v>830</v>
      </c>
      <c r="R18" t="s">
        <v>831</v>
      </c>
      <c r="S18" t="s">
        <v>832</v>
      </c>
    </row>
    <row r="19" spans="1:19" x14ac:dyDescent="0.3">
      <c r="A19" s="27" t="s">
        <v>1636</v>
      </c>
      <c r="B19" t="s">
        <v>810</v>
      </c>
      <c r="C19" t="s">
        <v>833</v>
      </c>
      <c r="D19" t="s">
        <v>834</v>
      </c>
      <c r="E19" t="s">
        <v>836</v>
      </c>
      <c r="F19" t="s">
        <v>837</v>
      </c>
      <c r="G19" t="s">
        <v>838</v>
      </c>
      <c r="H19" t="s">
        <v>839</v>
      </c>
      <c r="I19" t="s">
        <v>835</v>
      </c>
      <c r="J19" t="s">
        <v>840</v>
      </c>
      <c r="K19" t="s">
        <v>841</v>
      </c>
      <c r="L19" t="s">
        <v>842</v>
      </c>
      <c r="M19" t="s">
        <v>843</v>
      </c>
      <c r="N19" t="s">
        <v>844</v>
      </c>
      <c r="O19" t="s">
        <v>845</v>
      </c>
      <c r="P19" t="s">
        <v>846</v>
      </c>
      <c r="Q19" t="s">
        <v>847</v>
      </c>
      <c r="R19" t="s">
        <v>848</v>
      </c>
      <c r="S19" t="s">
        <v>849</v>
      </c>
    </row>
    <row r="20" spans="1:19" x14ac:dyDescent="0.3">
      <c r="A20" s="27" t="s">
        <v>1637</v>
      </c>
      <c r="B20" t="s">
        <v>809</v>
      </c>
      <c r="C20" t="s">
        <v>1638</v>
      </c>
      <c r="D20" t="s">
        <v>1639</v>
      </c>
      <c r="E20" t="s">
        <v>850</v>
      </c>
      <c r="F20" t="s">
        <v>1640</v>
      </c>
      <c r="G20" t="s">
        <v>851</v>
      </c>
      <c r="H20" t="s">
        <v>1641</v>
      </c>
      <c r="I20" t="s">
        <v>852</v>
      </c>
      <c r="J20" t="s">
        <v>853</v>
      </c>
      <c r="K20" t="s">
        <v>854</v>
      </c>
      <c r="L20" t="s">
        <v>1642</v>
      </c>
      <c r="M20" t="s">
        <v>855</v>
      </c>
      <c r="N20" t="s">
        <v>856</v>
      </c>
      <c r="O20" t="s">
        <v>857</v>
      </c>
      <c r="P20" t="s">
        <v>858</v>
      </c>
      <c r="Q20" t="s">
        <v>847</v>
      </c>
      <c r="R20" t="s">
        <v>970</v>
      </c>
      <c r="S20" t="s">
        <v>849</v>
      </c>
    </row>
    <row r="21" spans="1:19" x14ac:dyDescent="0.3">
      <c r="A21" s="27" t="s">
        <v>807</v>
      </c>
      <c r="B21" t="s">
        <v>808</v>
      </c>
      <c r="C21" t="s">
        <v>931</v>
      </c>
      <c r="D21" t="s">
        <v>954</v>
      </c>
      <c r="E21" t="s">
        <v>956</v>
      </c>
      <c r="F21" t="s">
        <v>958</v>
      </c>
      <c r="G21" t="s">
        <v>957</v>
      </c>
      <c r="H21" t="s">
        <v>959</v>
      </c>
      <c r="I21" t="s">
        <v>988</v>
      </c>
      <c r="J21" t="s">
        <v>964</v>
      </c>
      <c r="K21" t="s">
        <v>965</v>
      </c>
      <c r="L21" t="s">
        <v>1644</v>
      </c>
      <c r="M21" t="s">
        <v>1643</v>
      </c>
      <c r="N21" t="s">
        <v>966</v>
      </c>
      <c r="O21" t="s">
        <v>967</v>
      </c>
      <c r="P21" t="s">
        <v>1645</v>
      </c>
      <c r="Q21" t="s">
        <v>968</v>
      </c>
      <c r="R21" t="s">
        <v>969</v>
      </c>
      <c r="S21" t="s">
        <v>971</v>
      </c>
    </row>
    <row r="22" spans="1:19" x14ac:dyDescent="0.3">
      <c r="A22" s="27" t="s">
        <v>812</v>
      </c>
      <c r="B22" t="s">
        <v>795</v>
      </c>
      <c r="C22" t="s">
        <v>936</v>
      </c>
      <c r="D22" t="s">
        <v>993</v>
      </c>
      <c r="E22" t="s">
        <v>994</v>
      </c>
      <c r="F22" t="s">
        <v>995</v>
      </c>
      <c r="G22" t="s">
        <v>996</v>
      </c>
      <c r="H22" t="s">
        <v>960</v>
      </c>
      <c r="I22" t="s">
        <v>997</v>
      </c>
      <c r="J22" t="s">
        <v>1009</v>
      </c>
      <c r="K22" t="s">
        <v>998</v>
      </c>
      <c r="L22" t="s">
        <v>993</v>
      </c>
      <c r="M22" s="27" t="s">
        <v>999</v>
      </c>
      <c r="N22" s="27" t="s">
        <v>1000</v>
      </c>
      <c r="O22" s="27" t="s">
        <v>1001</v>
      </c>
      <c r="P22" t="s">
        <v>1002</v>
      </c>
      <c r="Q22" t="s">
        <v>1003</v>
      </c>
      <c r="R22" t="s">
        <v>1004</v>
      </c>
      <c r="S22" t="s">
        <v>1646</v>
      </c>
    </row>
    <row r="23" spans="1:19" x14ac:dyDescent="0.3">
      <c r="A23" s="27" t="s">
        <v>813</v>
      </c>
      <c r="B23" t="s">
        <v>815</v>
      </c>
      <c r="C23" t="s">
        <v>932</v>
      </c>
      <c r="D23" t="s">
        <v>1018</v>
      </c>
      <c r="E23" t="s">
        <v>1019</v>
      </c>
      <c r="F23" s="1" t="s">
        <v>6</v>
      </c>
      <c r="G23" s="1" t="s">
        <v>6</v>
      </c>
      <c r="H23" t="s">
        <v>1026</v>
      </c>
      <c r="I23" t="s">
        <v>1647</v>
      </c>
      <c r="J23" s="1" t="s">
        <v>6</v>
      </c>
      <c r="K23" s="1" t="s">
        <v>6</v>
      </c>
      <c r="L23" t="s">
        <v>1018</v>
      </c>
      <c r="M23" s="27" t="s">
        <v>1020</v>
      </c>
      <c r="N23" s="26" t="s">
        <v>6</v>
      </c>
      <c r="O23" s="26" t="s">
        <v>6</v>
      </c>
      <c r="P23" t="s">
        <v>1021</v>
      </c>
      <c r="Q23" t="s">
        <v>1022</v>
      </c>
      <c r="R23" s="1" t="s">
        <v>6</v>
      </c>
      <c r="S23" s="1" t="s">
        <v>6</v>
      </c>
    </row>
    <row r="24" spans="1:19" x14ac:dyDescent="0.3">
      <c r="A24" s="27" t="s">
        <v>814</v>
      </c>
      <c r="B24" t="s">
        <v>816</v>
      </c>
      <c r="C24" s="1" t="s">
        <v>933</v>
      </c>
      <c r="D24" t="s">
        <v>1031</v>
      </c>
      <c r="E24" t="s">
        <v>1032</v>
      </c>
      <c r="F24" t="s">
        <v>1033</v>
      </c>
      <c r="G24" t="s">
        <v>1034</v>
      </c>
      <c r="H24" t="s">
        <v>961</v>
      </c>
      <c r="I24" t="s">
        <v>1035</v>
      </c>
      <c r="J24" t="s">
        <v>1036</v>
      </c>
      <c r="K24" t="s">
        <v>1037</v>
      </c>
      <c r="L24" t="s">
        <v>1038</v>
      </c>
      <c r="M24" s="27" t="s">
        <v>1041</v>
      </c>
      <c r="N24" s="27" t="s">
        <v>1040</v>
      </c>
      <c r="O24" s="27" t="s">
        <v>1042</v>
      </c>
      <c r="P24" t="s">
        <v>1043</v>
      </c>
      <c r="Q24" t="s">
        <v>1044</v>
      </c>
      <c r="R24" t="s">
        <v>1045</v>
      </c>
      <c r="S24" t="s">
        <v>1046</v>
      </c>
    </row>
    <row r="25" spans="1:19" x14ac:dyDescent="0.3">
      <c r="A25" s="27" t="s">
        <v>817</v>
      </c>
      <c r="B25" t="s">
        <v>914</v>
      </c>
      <c r="C25" s="1" t="s">
        <v>915</v>
      </c>
      <c r="D25" t="s">
        <v>917</v>
      </c>
      <c r="E25" t="s">
        <v>918</v>
      </c>
      <c r="F25" t="s">
        <v>919</v>
      </c>
      <c r="G25" t="s">
        <v>920</v>
      </c>
      <c r="H25" t="s">
        <v>921</v>
      </c>
      <c r="I25" t="s">
        <v>922</v>
      </c>
      <c r="J25" t="s">
        <v>923</v>
      </c>
      <c r="K25" t="s">
        <v>924</v>
      </c>
      <c r="L25" t="s">
        <v>917</v>
      </c>
      <c r="M25" s="27" t="s">
        <v>925</v>
      </c>
      <c r="N25" s="27" t="s">
        <v>926</v>
      </c>
      <c r="O25" s="27" t="s">
        <v>927</v>
      </c>
      <c r="P25" t="s">
        <v>928</v>
      </c>
      <c r="Q25" t="s">
        <v>929</v>
      </c>
      <c r="R25" t="s">
        <v>1124</v>
      </c>
      <c r="S25" t="s">
        <v>930</v>
      </c>
    </row>
    <row r="26" spans="1:19" x14ac:dyDescent="0.3">
      <c r="A26" s="27" t="s">
        <v>897</v>
      </c>
      <c r="B26" t="s">
        <v>898</v>
      </c>
      <c r="C26" t="s">
        <v>916</v>
      </c>
      <c r="D26" t="s">
        <v>899</v>
      </c>
      <c r="E26" t="s">
        <v>900</v>
      </c>
      <c r="F26" t="s">
        <v>901</v>
      </c>
      <c r="G26" t="s">
        <v>902</v>
      </c>
      <c r="H26" t="s">
        <v>903</v>
      </c>
      <c r="I26" t="s">
        <v>904</v>
      </c>
      <c r="J26" t="s">
        <v>905</v>
      </c>
      <c r="K26" t="s">
        <v>906</v>
      </c>
      <c r="L26" t="s">
        <v>899</v>
      </c>
      <c r="M26" s="27" t="s">
        <v>907</v>
      </c>
      <c r="N26" s="27" t="s">
        <v>908</v>
      </c>
      <c r="O26" s="27" t="s">
        <v>909</v>
      </c>
      <c r="P26" t="s">
        <v>910</v>
      </c>
      <c r="Q26" t="s">
        <v>911</v>
      </c>
      <c r="R26" t="s">
        <v>912</v>
      </c>
      <c r="S26" t="s">
        <v>913</v>
      </c>
    </row>
    <row r="27" spans="1:19" x14ac:dyDescent="0.3">
      <c r="A27" s="27" t="s">
        <v>934</v>
      </c>
      <c r="B27" t="s">
        <v>935</v>
      </c>
      <c r="C27" t="s">
        <v>937</v>
      </c>
      <c r="D27" t="s">
        <v>1096</v>
      </c>
      <c r="E27" t="s">
        <v>1100</v>
      </c>
      <c r="F27" s="1" t="s">
        <v>6</v>
      </c>
      <c r="G27" s="1" t="s">
        <v>6</v>
      </c>
      <c r="H27" t="s">
        <v>1101</v>
      </c>
      <c r="I27" t="s">
        <v>1103</v>
      </c>
      <c r="J27" s="1" t="s">
        <v>6</v>
      </c>
      <c r="K27" s="1" t="s">
        <v>6</v>
      </c>
      <c r="L27" t="s">
        <v>1104</v>
      </c>
      <c r="M27" s="27" t="s">
        <v>1105</v>
      </c>
      <c r="N27" s="26" t="s">
        <v>6</v>
      </c>
      <c r="O27" s="26" t="s">
        <v>6</v>
      </c>
      <c r="P27" t="s">
        <v>1106</v>
      </c>
      <c r="Q27" t="s">
        <v>1107</v>
      </c>
      <c r="R27" s="1" t="s">
        <v>6</v>
      </c>
      <c r="S27" s="1" t="s">
        <v>6</v>
      </c>
    </row>
    <row r="28" spans="1:19" x14ac:dyDescent="0.3">
      <c r="A28" s="27" t="s">
        <v>938</v>
      </c>
      <c r="B28" t="s">
        <v>914</v>
      </c>
      <c r="C28" s="1" t="s">
        <v>939</v>
      </c>
      <c r="D28" t="s">
        <v>1097</v>
      </c>
      <c r="E28" t="s">
        <v>918</v>
      </c>
      <c r="F28" t="s">
        <v>1117</v>
      </c>
      <c r="G28" t="s">
        <v>920</v>
      </c>
      <c r="H28" t="s">
        <v>1118</v>
      </c>
      <c r="I28" t="s">
        <v>922</v>
      </c>
      <c r="J28" t="s">
        <v>1119</v>
      </c>
      <c r="K28" t="s">
        <v>924</v>
      </c>
      <c r="L28" t="s">
        <v>1120</v>
      </c>
      <c r="M28" s="27" t="s">
        <v>925</v>
      </c>
      <c r="N28" s="27" t="s">
        <v>1121</v>
      </c>
      <c r="O28" s="27" t="s">
        <v>927</v>
      </c>
      <c r="P28" t="s">
        <v>1122</v>
      </c>
      <c r="Q28" s="27" t="s">
        <v>929</v>
      </c>
      <c r="R28" s="27" t="s">
        <v>1123</v>
      </c>
      <c r="S28" t="s">
        <v>930</v>
      </c>
    </row>
    <row r="29" spans="1:19" x14ac:dyDescent="0.3">
      <c r="A29" s="27" t="s">
        <v>940</v>
      </c>
      <c r="B29" t="s">
        <v>941</v>
      </c>
      <c r="C29" s="1" t="s">
        <v>1098</v>
      </c>
      <c r="D29" t="s">
        <v>1099</v>
      </c>
      <c r="E29" t="s">
        <v>1133</v>
      </c>
      <c r="F29" s="1" t="s">
        <v>6</v>
      </c>
      <c r="G29" t="s">
        <v>1176</v>
      </c>
      <c r="H29" t="s">
        <v>1135</v>
      </c>
      <c r="I29" t="s">
        <v>1137</v>
      </c>
      <c r="J29" s="1" t="s">
        <v>6</v>
      </c>
      <c r="K29" t="s">
        <v>1134</v>
      </c>
      <c r="L29" t="s">
        <v>1099</v>
      </c>
      <c r="M29" s="27" t="s">
        <v>1138</v>
      </c>
      <c r="N29" s="26" t="s">
        <v>6</v>
      </c>
      <c r="O29" s="27" t="s">
        <v>1165</v>
      </c>
      <c r="P29" t="s">
        <v>1139</v>
      </c>
      <c r="Q29" s="27" t="s">
        <v>1140</v>
      </c>
      <c r="R29" s="26" t="s">
        <v>6</v>
      </c>
      <c r="S29" t="s">
        <v>1141</v>
      </c>
    </row>
    <row r="30" spans="1:19" x14ac:dyDescent="0.3">
      <c r="A30" s="27" t="s">
        <v>942</v>
      </c>
      <c r="B30" t="s">
        <v>943</v>
      </c>
      <c r="C30" s="1" t="s">
        <v>944</v>
      </c>
      <c r="D30" t="s">
        <v>1039</v>
      </c>
      <c r="E30" t="s">
        <v>1153</v>
      </c>
      <c r="F30" t="s">
        <v>1161</v>
      </c>
      <c r="G30" t="s">
        <v>1180</v>
      </c>
      <c r="H30" t="s">
        <v>1102</v>
      </c>
      <c r="I30" t="s">
        <v>1162</v>
      </c>
      <c r="J30" t="s">
        <v>1163</v>
      </c>
      <c r="K30" t="s">
        <v>1181</v>
      </c>
      <c r="L30" t="s">
        <v>1164</v>
      </c>
      <c r="M30" s="27" t="s">
        <v>1648</v>
      </c>
      <c r="N30" s="27" t="s">
        <v>1649</v>
      </c>
      <c r="O30" s="27" t="s">
        <v>1182</v>
      </c>
      <c r="P30" t="s">
        <v>1166</v>
      </c>
      <c r="Q30" s="27" t="s">
        <v>1167</v>
      </c>
      <c r="R30" s="27" t="s">
        <v>1650</v>
      </c>
      <c r="S30" t="s">
        <v>1183</v>
      </c>
    </row>
    <row r="31" spans="1:19" x14ac:dyDescent="0.3">
      <c r="A31" s="27" t="s">
        <v>945</v>
      </c>
      <c r="B31" t="s">
        <v>946</v>
      </c>
      <c r="C31" s="1" t="s">
        <v>950</v>
      </c>
      <c r="D31" t="s">
        <v>1172</v>
      </c>
      <c r="E31" t="s">
        <v>1173</v>
      </c>
      <c r="F31" t="s">
        <v>1174</v>
      </c>
      <c r="G31" t="s">
        <v>1175</v>
      </c>
      <c r="H31" t="s">
        <v>1136</v>
      </c>
      <c r="I31" t="s">
        <v>1177</v>
      </c>
      <c r="J31" t="s">
        <v>1178</v>
      </c>
      <c r="K31" t="s">
        <v>1179</v>
      </c>
      <c r="L31" t="s">
        <v>1184</v>
      </c>
      <c r="M31" s="27" t="s">
        <v>1185</v>
      </c>
      <c r="N31" s="27" t="s">
        <v>1186</v>
      </c>
      <c r="O31" s="27" t="s">
        <v>1187</v>
      </c>
      <c r="P31" t="s">
        <v>1188</v>
      </c>
      <c r="Q31" s="27" t="s">
        <v>1189</v>
      </c>
      <c r="R31" s="27" t="s">
        <v>1190</v>
      </c>
      <c r="S31" t="s">
        <v>1191</v>
      </c>
    </row>
    <row r="32" spans="1:19" x14ac:dyDescent="0.3">
      <c r="A32" s="27" t="s">
        <v>947</v>
      </c>
      <c r="B32" t="s">
        <v>948</v>
      </c>
      <c r="C32" t="s">
        <v>949</v>
      </c>
      <c r="D32" t="s">
        <v>1204</v>
      </c>
      <c r="E32" t="s">
        <v>1205</v>
      </c>
      <c r="F32" t="s">
        <v>1206</v>
      </c>
      <c r="G32" t="s">
        <v>1207</v>
      </c>
      <c r="H32" t="s">
        <v>962</v>
      </c>
      <c r="I32" t="s">
        <v>1208</v>
      </c>
      <c r="J32" t="s">
        <v>1209</v>
      </c>
      <c r="K32" t="s">
        <v>1210</v>
      </c>
      <c r="L32" t="s">
        <v>1211</v>
      </c>
      <c r="M32" s="27" t="s">
        <v>1212</v>
      </c>
      <c r="N32" s="27" t="s">
        <v>1213</v>
      </c>
      <c r="O32" s="27" t="s">
        <v>1214</v>
      </c>
      <c r="P32" t="s">
        <v>1215</v>
      </c>
      <c r="Q32" s="27" t="s">
        <v>1216</v>
      </c>
      <c r="R32" s="27" t="s">
        <v>1217</v>
      </c>
      <c r="S32" t="s">
        <v>1218</v>
      </c>
    </row>
    <row r="33" spans="1:19" x14ac:dyDescent="0.3">
      <c r="A33" s="27" t="s">
        <v>951</v>
      </c>
      <c r="B33" t="s">
        <v>952</v>
      </c>
      <c r="C33" s="1" t="s">
        <v>953</v>
      </c>
      <c r="D33" t="s">
        <v>955</v>
      </c>
      <c r="E33" t="s">
        <v>1232</v>
      </c>
      <c r="F33" t="s">
        <v>1233</v>
      </c>
      <c r="G33" t="s">
        <v>1234</v>
      </c>
      <c r="H33" t="s">
        <v>963</v>
      </c>
      <c r="I33" t="s">
        <v>1235</v>
      </c>
      <c r="J33" t="s">
        <v>1236</v>
      </c>
      <c r="K33" t="s">
        <v>1237</v>
      </c>
      <c r="L33" t="s">
        <v>1238</v>
      </c>
      <c r="M33" s="27" t="s">
        <v>1239</v>
      </c>
      <c r="N33" s="27" t="s">
        <v>1240</v>
      </c>
      <c r="O33" s="27" t="s">
        <v>1241</v>
      </c>
      <c r="P33" t="s">
        <v>1242</v>
      </c>
      <c r="Q33" s="27" t="s">
        <v>1243</v>
      </c>
      <c r="R33" s="27" t="s">
        <v>1244</v>
      </c>
      <c r="S33" t="s">
        <v>1245</v>
      </c>
    </row>
    <row r="34" spans="1:19" x14ac:dyDescent="0.3">
      <c r="M34" s="27"/>
      <c r="N34" s="27"/>
      <c r="O34" s="27"/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3"/>
  <sheetViews>
    <sheetView topLeftCell="L1" workbookViewId="0">
      <selection activeCell="J4" sqref="J4"/>
    </sheetView>
  </sheetViews>
  <sheetFormatPr baseColWidth="10" defaultRowHeight="14.4" x14ac:dyDescent="0.3"/>
  <cols>
    <col min="1" max="1" width="16.44140625" customWidth="1"/>
    <col min="2" max="2" width="18" customWidth="1"/>
    <col min="3" max="3" width="22.109375" customWidth="1"/>
    <col min="4" max="4" width="20.5546875" customWidth="1"/>
    <col min="5" max="5" width="21.5546875" customWidth="1"/>
    <col min="6" max="6" width="23.6640625" customWidth="1"/>
    <col min="7" max="8" width="21.88671875" customWidth="1"/>
    <col min="9" max="9" width="21" customWidth="1"/>
    <col min="10" max="10" width="25.44140625" customWidth="1"/>
    <col min="11" max="11" width="17.6640625" customWidth="1"/>
    <col min="12" max="12" width="24.5546875" customWidth="1"/>
    <col min="13" max="13" width="24.6640625" customWidth="1"/>
    <col min="14" max="14" width="27.88671875" customWidth="1"/>
    <col min="15" max="15" width="19.44140625" customWidth="1"/>
    <col min="16" max="16" width="27.88671875" customWidth="1"/>
    <col min="17" max="17" width="17.88671875" customWidth="1"/>
    <col min="18" max="18" width="29.6640625" customWidth="1"/>
  </cols>
  <sheetData>
    <row r="1" spans="1:18" x14ac:dyDescent="0.3">
      <c r="A1" t="s">
        <v>223</v>
      </c>
      <c r="B1" t="s">
        <v>225</v>
      </c>
      <c r="C1" t="s">
        <v>243</v>
      </c>
      <c r="D1" t="s">
        <v>227</v>
      </c>
      <c r="E1" t="s">
        <v>228</v>
      </c>
      <c r="F1" t="s">
        <v>229</v>
      </c>
      <c r="G1" t="s">
        <v>231</v>
      </c>
      <c r="H1" t="s">
        <v>230</v>
      </c>
      <c r="I1" t="s">
        <v>232</v>
      </c>
      <c r="J1" t="s">
        <v>234</v>
      </c>
      <c r="K1" t="s">
        <v>245</v>
      </c>
      <c r="L1" t="s">
        <v>246</v>
      </c>
      <c r="M1" t="s">
        <v>247</v>
      </c>
      <c r="N1" t="s">
        <v>249</v>
      </c>
      <c r="O1" t="s">
        <v>248</v>
      </c>
      <c r="P1" t="s">
        <v>244</v>
      </c>
      <c r="Q1" t="s">
        <v>250</v>
      </c>
      <c r="R1" t="s">
        <v>251</v>
      </c>
    </row>
    <row r="2" spans="1:18" x14ac:dyDescent="0.3">
      <c r="A2" t="s">
        <v>65</v>
      </c>
      <c r="B2" t="s">
        <v>66</v>
      </c>
      <c r="C2" t="s">
        <v>253</v>
      </c>
      <c r="D2" t="s">
        <v>66</v>
      </c>
      <c r="E2" t="s">
        <v>255</v>
      </c>
      <c r="F2" t="s">
        <v>260</v>
      </c>
      <c r="G2" t="s">
        <v>258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269</v>
      </c>
      <c r="P2" t="s">
        <v>270</v>
      </c>
      <c r="Q2" t="s">
        <v>271</v>
      </c>
      <c r="R2" t="s">
        <v>272</v>
      </c>
    </row>
    <row r="3" spans="1:18" x14ac:dyDescent="0.3">
      <c r="A3" t="s">
        <v>284</v>
      </c>
      <c r="B3" t="s">
        <v>285</v>
      </c>
      <c r="C3" t="s">
        <v>303</v>
      </c>
      <c r="D3" t="s">
        <v>285</v>
      </c>
      <c r="E3" t="s">
        <v>304</v>
      </c>
      <c r="F3" t="s">
        <v>305</v>
      </c>
      <c r="G3" t="s">
        <v>306</v>
      </c>
      <c r="H3" t="s">
        <v>307</v>
      </c>
      <c r="I3" t="s">
        <v>308</v>
      </c>
      <c r="J3" t="s">
        <v>309</v>
      </c>
      <c r="K3" t="s">
        <v>310</v>
      </c>
      <c r="L3" t="s">
        <v>311</v>
      </c>
      <c r="M3" t="s">
        <v>312</v>
      </c>
      <c r="N3" t="s">
        <v>313</v>
      </c>
      <c r="O3" t="s">
        <v>314</v>
      </c>
      <c r="P3" t="s">
        <v>315</v>
      </c>
      <c r="Q3" t="s">
        <v>316</v>
      </c>
      <c r="R3" t="s">
        <v>335</v>
      </c>
    </row>
    <row r="4" spans="1:18" x14ac:dyDescent="0.3">
      <c r="A4" t="s">
        <v>317</v>
      </c>
      <c r="B4" t="s">
        <v>318</v>
      </c>
      <c r="C4" t="s">
        <v>319</v>
      </c>
      <c r="D4" t="s">
        <v>318</v>
      </c>
      <c r="E4" t="s">
        <v>320</v>
      </c>
      <c r="F4" s="27" t="s">
        <v>326</v>
      </c>
      <c r="G4" t="s">
        <v>324</v>
      </c>
      <c r="H4" t="s">
        <v>323</v>
      </c>
      <c r="I4" t="s">
        <v>325</v>
      </c>
      <c r="J4" s="27" t="s">
        <v>321</v>
      </c>
      <c r="K4" t="s">
        <v>327</v>
      </c>
      <c r="L4" t="s">
        <v>328</v>
      </c>
      <c r="M4" t="s">
        <v>329</v>
      </c>
      <c r="N4" t="s">
        <v>330</v>
      </c>
      <c r="O4" t="s">
        <v>331</v>
      </c>
      <c r="P4" t="s">
        <v>332</v>
      </c>
      <c r="Q4" t="s">
        <v>333</v>
      </c>
      <c r="R4" t="s">
        <v>334</v>
      </c>
    </row>
    <row r="5" spans="1:18" x14ac:dyDescent="0.3">
      <c r="A5" t="s">
        <v>352</v>
      </c>
      <c r="B5" t="s">
        <v>353</v>
      </c>
      <c r="C5" t="s">
        <v>371</v>
      </c>
      <c r="D5" t="s">
        <v>353</v>
      </c>
      <c r="E5" t="s">
        <v>372</v>
      </c>
      <c r="F5" t="s">
        <v>373</v>
      </c>
      <c r="G5" t="s">
        <v>374</v>
      </c>
      <c r="H5" t="s">
        <v>375</v>
      </c>
      <c r="I5" t="s">
        <v>376</v>
      </c>
      <c r="J5" t="s">
        <v>377</v>
      </c>
      <c r="K5" t="s">
        <v>378</v>
      </c>
      <c r="L5" t="s">
        <v>379</v>
      </c>
      <c r="M5" t="s">
        <v>380</v>
      </c>
      <c r="N5" t="s">
        <v>381</v>
      </c>
      <c r="O5" t="s">
        <v>382</v>
      </c>
      <c r="P5" t="s">
        <v>383</v>
      </c>
      <c r="Q5" t="s">
        <v>384</v>
      </c>
      <c r="R5" t="s">
        <v>476</v>
      </c>
    </row>
    <row r="6" spans="1:18" x14ac:dyDescent="0.3">
      <c r="A6" t="s">
        <v>411</v>
      </c>
      <c r="B6" t="s">
        <v>414</v>
      </c>
      <c r="C6" t="s">
        <v>477</v>
      </c>
      <c r="D6" t="s">
        <v>414</v>
      </c>
      <c r="E6" t="s">
        <v>480</v>
      </c>
      <c r="F6" t="s">
        <v>789</v>
      </c>
      <c r="G6" t="s">
        <v>481</v>
      </c>
      <c r="H6" t="s">
        <v>788</v>
      </c>
      <c r="I6" t="s">
        <v>484</v>
      </c>
      <c r="J6" t="s">
        <v>787</v>
      </c>
      <c r="K6" t="s">
        <v>485</v>
      </c>
      <c r="L6" t="s">
        <v>786</v>
      </c>
      <c r="M6" t="s">
        <v>487</v>
      </c>
      <c r="N6" t="s">
        <v>785</v>
      </c>
      <c r="O6" t="s">
        <v>489</v>
      </c>
      <c r="P6" t="s">
        <v>784</v>
      </c>
      <c r="Q6" t="s">
        <v>490</v>
      </c>
      <c r="R6" t="s">
        <v>783</v>
      </c>
    </row>
    <row r="7" spans="1:18" x14ac:dyDescent="0.3">
      <c r="A7" t="s">
        <v>431</v>
      </c>
      <c r="B7" t="s">
        <v>432</v>
      </c>
      <c r="C7" t="s">
        <v>491</v>
      </c>
      <c r="D7" t="s">
        <v>432</v>
      </c>
      <c r="E7" t="s">
        <v>492</v>
      </c>
      <c r="F7" t="s">
        <v>493</v>
      </c>
      <c r="G7" t="s">
        <v>494</v>
      </c>
      <c r="H7" t="s">
        <v>495</v>
      </c>
      <c r="I7" t="s">
        <v>496</v>
      </c>
      <c r="J7" t="s">
        <v>497</v>
      </c>
      <c r="K7" t="s">
        <v>498</v>
      </c>
      <c r="L7" t="s">
        <v>499</v>
      </c>
      <c r="M7" t="s">
        <v>500</v>
      </c>
      <c r="N7" t="s">
        <v>502</v>
      </c>
      <c r="O7" t="s">
        <v>503</v>
      </c>
      <c r="P7" t="s">
        <v>504</v>
      </c>
      <c r="Q7" t="s">
        <v>505</v>
      </c>
      <c r="R7" t="s">
        <v>506</v>
      </c>
    </row>
    <row r="8" spans="1:18" x14ac:dyDescent="0.3">
      <c r="A8" t="s">
        <v>449</v>
      </c>
      <c r="B8" t="s">
        <v>81</v>
      </c>
      <c r="C8" t="s">
        <v>543</v>
      </c>
      <c r="D8" t="s">
        <v>81</v>
      </c>
      <c r="E8" t="s">
        <v>544</v>
      </c>
      <c r="F8" t="s">
        <v>545</v>
      </c>
      <c r="G8" t="s">
        <v>546</v>
      </c>
      <c r="H8" t="s">
        <v>547</v>
      </c>
      <c r="I8" t="s">
        <v>548</v>
      </c>
      <c r="J8" t="s">
        <v>549</v>
      </c>
      <c r="K8" t="s">
        <v>550</v>
      </c>
      <c r="L8" t="s">
        <v>551</v>
      </c>
      <c r="M8" t="s">
        <v>552</v>
      </c>
      <c r="N8" t="s">
        <v>554</v>
      </c>
      <c r="O8" t="s">
        <v>555</v>
      </c>
      <c r="P8" t="s">
        <v>556</v>
      </c>
      <c r="Q8" t="s">
        <v>557</v>
      </c>
      <c r="R8" t="s">
        <v>558</v>
      </c>
    </row>
    <row r="9" spans="1:18" x14ac:dyDescent="0.3">
      <c r="A9" t="s">
        <v>199</v>
      </c>
      <c r="B9" t="s">
        <v>201</v>
      </c>
      <c r="C9" t="s">
        <v>559</v>
      </c>
      <c r="D9" t="s">
        <v>201</v>
      </c>
      <c r="E9" t="s">
        <v>560</v>
      </c>
      <c r="F9" t="s">
        <v>561</v>
      </c>
      <c r="G9" t="s">
        <v>562</v>
      </c>
      <c r="H9" t="s">
        <v>563</v>
      </c>
      <c r="I9" t="s">
        <v>564</v>
      </c>
      <c r="J9" t="s">
        <v>565</v>
      </c>
      <c r="K9" t="s">
        <v>566</v>
      </c>
      <c r="L9" t="s">
        <v>567</v>
      </c>
      <c r="M9" t="s">
        <v>501</v>
      </c>
      <c r="N9" t="s">
        <v>568</v>
      </c>
      <c r="O9" t="s">
        <v>569</v>
      </c>
      <c r="P9" t="s">
        <v>570</v>
      </c>
      <c r="Q9" t="s">
        <v>571</v>
      </c>
      <c r="R9" t="s">
        <v>572</v>
      </c>
    </row>
    <row r="10" spans="1:18" x14ac:dyDescent="0.3">
      <c r="A10" t="s">
        <v>450</v>
      </c>
      <c r="B10" t="s">
        <v>451</v>
      </c>
      <c r="C10" t="s">
        <v>592</v>
      </c>
      <c r="D10" t="s">
        <v>451</v>
      </c>
      <c r="E10" t="s">
        <v>594</v>
      </c>
      <c r="F10" t="s">
        <v>595</v>
      </c>
      <c r="G10" t="s">
        <v>596</v>
      </c>
      <c r="H10" t="s">
        <v>599</v>
      </c>
      <c r="I10" t="s">
        <v>600</v>
      </c>
      <c r="J10" t="s">
        <v>601</v>
      </c>
      <c r="K10" t="s">
        <v>602</v>
      </c>
      <c r="L10" t="s">
        <v>603</v>
      </c>
      <c r="M10" t="s">
        <v>604</v>
      </c>
      <c r="N10" t="s">
        <v>605</v>
      </c>
      <c r="O10" t="s">
        <v>606</v>
      </c>
      <c r="P10" t="s">
        <v>607</v>
      </c>
      <c r="Q10" t="s">
        <v>608</v>
      </c>
      <c r="R10" t="s">
        <v>609</v>
      </c>
    </row>
    <row r="11" spans="1:18" x14ac:dyDescent="0.3">
      <c r="A11" t="s">
        <v>452</v>
      </c>
      <c r="B11" t="s">
        <v>453</v>
      </c>
      <c r="C11" t="s">
        <v>478</v>
      </c>
      <c r="D11" t="s">
        <v>453</v>
      </c>
      <c r="E11" t="s">
        <v>627</v>
      </c>
      <c r="F11" t="s">
        <v>628</v>
      </c>
      <c r="G11" t="s">
        <v>482</v>
      </c>
      <c r="H11" t="s">
        <v>629</v>
      </c>
      <c r="I11" t="s">
        <v>630</v>
      </c>
      <c r="J11" t="s">
        <v>631</v>
      </c>
      <c r="K11" t="s">
        <v>486</v>
      </c>
      <c r="L11" t="s">
        <v>632</v>
      </c>
      <c r="M11" t="s">
        <v>488</v>
      </c>
      <c r="N11" t="s">
        <v>633</v>
      </c>
      <c r="O11" t="s">
        <v>634</v>
      </c>
      <c r="P11" t="s">
        <v>635</v>
      </c>
      <c r="Q11" t="s">
        <v>636</v>
      </c>
      <c r="R11" t="s">
        <v>637</v>
      </c>
    </row>
    <row r="12" spans="1:18" x14ac:dyDescent="0.3">
      <c r="A12" t="s">
        <v>638</v>
      </c>
      <c r="B12" t="s">
        <v>639</v>
      </c>
      <c r="C12" t="s">
        <v>656</v>
      </c>
      <c r="D12" t="s">
        <v>639</v>
      </c>
      <c r="E12" t="s">
        <v>658</v>
      </c>
      <c r="F12" t="s">
        <v>659</v>
      </c>
      <c r="G12" t="s">
        <v>660</v>
      </c>
      <c r="H12" t="s">
        <v>661</v>
      </c>
      <c r="I12" t="s">
        <v>662</v>
      </c>
      <c r="J12" t="s">
        <v>663</v>
      </c>
      <c r="K12" t="s">
        <v>664</v>
      </c>
      <c r="L12" t="s">
        <v>665</v>
      </c>
      <c r="M12" t="s">
        <v>666</v>
      </c>
      <c r="N12" t="s">
        <v>667</v>
      </c>
      <c r="O12" t="s">
        <v>668</v>
      </c>
      <c r="P12" t="s">
        <v>669</v>
      </c>
      <c r="Q12" t="s">
        <v>670</v>
      </c>
      <c r="R12" t="s">
        <v>671</v>
      </c>
    </row>
    <row r="13" spans="1:18" x14ac:dyDescent="0.3">
      <c r="A13" t="s">
        <v>454</v>
      </c>
      <c r="B13" t="s">
        <v>59</v>
      </c>
      <c r="C13" t="s">
        <v>479</v>
      </c>
      <c r="D13" t="s">
        <v>59</v>
      </c>
      <c r="E13" t="s">
        <v>683</v>
      </c>
      <c r="F13" s="26" t="s">
        <v>6</v>
      </c>
      <c r="G13" t="s">
        <v>483</v>
      </c>
      <c r="H13" t="s">
        <v>684</v>
      </c>
      <c r="I13" t="s">
        <v>685</v>
      </c>
      <c r="J13" s="26" t="s">
        <v>6</v>
      </c>
      <c r="K13" t="s">
        <v>686</v>
      </c>
      <c r="L13" t="s">
        <v>687</v>
      </c>
      <c r="M13" t="s">
        <v>688</v>
      </c>
      <c r="N13" s="26" t="s">
        <v>6</v>
      </c>
      <c r="O13" t="s">
        <v>689</v>
      </c>
      <c r="P13" t="s">
        <v>690</v>
      </c>
      <c r="Q13" t="s">
        <v>691</v>
      </c>
      <c r="R13" s="26" t="s">
        <v>6</v>
      </c>
    </row>
    <row r="14" spans="1:18" x14ac:dyDescent="0.3">
      <c r="A14" t="s">
        <v>455</v>
      </c>
      <c r="B14" t="s">
        <v>767</v>
      </c>
      <c r="C14" t="s">
        <v>593</v>
      </c>
      <c r="D14" t="s">
        <v>767</v>
      </c>
      <c r="E14" t="s">
        <v>700</v>
      </c>
      <c r="F14" t="s">
        <v>777</v>
      </c>
      <c r="G14" t="s">
        <v>597</v>
      </c>
      <c r="H14" t="s">
        <v>778</v>
      </c>
      <c r="I14" t="s">
        <v>701</v>
      </c>
      <c r="J14" t="s">
        <v>779</v>
      </c>
      <c r="K14" t="s">
        <v>702</v>
      </c>
      <c r="L14" t="s">
        <v>780</v>
      </c>
      <c r="M14" t="s">
        <v>703</v>
      </c>
      <c r="N14" t="s">
        <v>781</v>
      </c>
      <c r="O14" t="s">
        <v>704</v>
      </c>
      <c r="P14" t="s">
        <v>782</v>
      </c>
      <c r="Q14" t="s">
        <v>705</v>
      </c>
      <c r="R14" t="s">
        <v>776</v>
      </c>
    </row>
    <row r="15" spans="1:18" x14ac:dyDescent="0.3">
      <c r="A15" t="s">
        <v>456</v>
      </c>
      <c r="B15" t="s">
        <v>524</v>
      </c>
      <c r="C15" t="s">
        <v>657</v>
      </c>
      <c r="D15" t="s">
        <v>524</v>
      </c>
      <c r="E15" t="s">
        <v>723</v>
      </c>
      <c r="F15" t="s">
        <v>724</v>
      </c>
      <c r="G15" t="s">
        <v>598</v>
      </c>
      <c r="H15" t="s">
        <v>711</v>
      </c>
      <c r="I15" t="s">
        <v>725</v>
      </c>
      <c r="J15" t="s">
        <v>726</v>
      </c>
      <c r="K15" t="s">
        <v>727</v>
      </c>
      <c r="L15" t="s">
        <v>728</v>
      </c>
      <c r="M15" t="s">
        <v>729</v>
      </c>
      <c r="N15" t="s">
        <v>730</v>
      </c>
      <c r="O15" t="s">
        <v>731</v>
      </c>
      <c r="P15" t="s">
        <v>732</v>
      </c>
      <c r="Q15" t="s">
        <v>733</v>
      </c>
      <c r="R15" t="s">
        <v>734</v>
      </c>
    </row>
    <row r="16" spans="1:18" x14ac:dyDescent="0.3">
      <c r="A16" t="s">
        <v>457</v>
      </c>
      <c r="B16" t="s">
        <v>525</v>
      </c>
      <c r="C16" t="s">
        <v>752</v>
      </c>
      <c r="D16" t="s">
        <v>525</v>
      </c>
      <c r="E16" t="s">
        <v>753</v>
      </c>
      <c r="F16" t="s">
        <v>754</v>
      </c>
      <c r="G16" t="s">
        <v>755</v>
      </c>
      <c r="H16" t="s">
        <v>756</v>
      </c>
      <c r="I16" t="s">
        <v>757</v>
      </c>
      <c r="J16" t="s">
        <v>758</v>
      </c>
      <c r="K16" t="s">
        <v>759</v>
      </c>
      <c r="L16" t="s">
        <v>760</v>
      </c>
      <c r="M16" t="s">
        <v>553</v>
      </c>
      <c r="N16" t="s">
        <v>761</v>
      </c>
      <c r="O16" t="s">
        <v>762</v>
      </c>
      <c r="P16" t="s">
        <v>763</v>
      </c>
      <c r="Q16" t="s">
        <v>764</v>
      </c>
      <c r="R16" t="s">
        <v>765</v>
      </c>
    </row>
    <row r="17" spans="1:18" x14ac:dyDescent="0.3">
      <c r="A17" s="27" t="s">
        <v>128</v>
      </c>
      <c r="B17" s="27" t="s">
        <v>458</v>
      </c>
      <c r="C17" s="27" t="s">
        <v>468</v>
      </c>
      <c r="D17" s="27" t="s">
        <v>469</v>
      </c>
      <c r="E17" s="27" t="s">
        <v>6</v>
      </c>
      <c r="F17" s="27" t="s">
        <v>6</v>
      </c>
      <c r="G17" s="27" t="s">
        <v>470</v>
      </c>
      <c r="H17" s="27" t="s">
        <v>471</v>
      </c>
      <c r="I17" s="27" t="s">
        <v>6</v>
      </c>
      <c r="J17" s="27" t="s">
        <v>6</v>
      </c>
      <c r="K17" s="27" t="s">
        <v>472</v>
      </c>
      <c r="L17" s="27" t="s">
        <v>473</v>
      </c>
      <c r="M17" s="27" t="s">
        <v>6</v>
      </c>
      <c r="N17" s="27" t="s">
        <v>6</v>
      </c>
      <c r="O17" s="27" t="s">
        <v>474</v>
      </c>
      <c r="P17" s="27" t="s">
        <v>475</v>
      </c>
      <c r="Q17" s="27" t="s">
        <v>6</v>
      </c>
      <c r="R17" s="27" t="s">
        <v>6</v>
      </c>
    </row>
    <row r="18" spans="1:18" x14ac:dyDescent="0.3">
      <c r="A18" s="27" t="s">
        <v>806</v>
      </c>
      <c r="B18" s="27" t="s">
        <v>811</v>
      </c>
      <c r="C18" s="27" t="s">
        <v>859</v>
      </c>
      <c r="D18" s="27" t="s">
        <v>811</v>
      </c>
      <c r="E18" s="27" t="s">
        <v>860</v>
      </c>
      <c r="F18" s="27" t="s">
        <v>861</v>
      </c>
      <c r="G18" s="27" t="s">
        <v>862</v>
      </c>
      <c r="H18" s="27" t="s">
        <v>863</v>
      </c>
      <c r="I18" s="27" t="s">
        <v>864</v>
      </c>
      <c r="J18" s="27" t="s">
        <v>865</v>
      </c>
      <c r="K18" s="27" t="s">
        <v>866</v>
      </c>
      <c r="L18" s="27" t="s">
        <v>868</v>
      </c>
      <c r="M18" s="27" t="s">
        <v>869</v>
      </c>
      <c r="N18" s="27" t="s">
        <v>871</v>
      </c>
      <c r="O18" s="27" t="s">
        <v>872</v>
      </c>
      <c r="P18" s="27" t="s">
        <v>873</v>
      </c>
      <c r="Q18" s="27" t="s">
        <v>874</v>
      </c>
      <c r="R18" s="27" t="s">
        <v>875</v>
      </c>
    </row>
    <row r="19" spans="1:18" x14ac:dyDescent="0.3">
      <c r="A19" s="27" t="s">
        <v>1636</v>
      </c>
      <c r="B19" s="27" t="s">
        <v>810</v>
      </c>
      <c r="C19" s="27" t="s">
        <v>876</v>
      </c>
      <c r="D19" s="27" t="s">
        <v>810</v>
      </c>
      <c r="E19" s="27" t="s">
        <v>877</v>
      </c>
      <c r="F19" s="27" t="s">
        <v>878</v>
      </c>
      <c r="G19" s="27" t="s">
        <v>880</v>
      </c>
      <c r="H19" s="27" t="s">
        <v>881</v>
      </c>
      <c r="I19" s="27" t="s">
        <v>882</v>
      </c>
      <c r="J19" s="27" t="s">
        <v>883</v>
      </c>
      <c r="K19" s="27" t="s">
        <v>867</v>
      </c>
      <c r="L19" s="27" t="s">
        <v>884</v>
      </c>
      <c r="M19" s="27" t="s">
        <v>870</v>
      </c>
      <c r="N19" s="27" t="s">
        <v>886</v>
      </c>
      <c r="O19" s="27" t="s">
        <v>885</v>
      </c>
      <c r="P19" s="27" t="s">
        <v>887</v>
      </c>
      <c r="Q19" s="27" t="s">
        <v>888</v>
      </c>
      <c r="R19" s="27" t="s">
        <v>889</v>
      </c>
    </row>
    <row r="20" spans="1:18" x14ac:dyDescent="0.3">
      <c r="A20" s="27" t="s">
        <v>1637</v>
      </c>
      <c r="B20" s="27" t="s">
        <v>809</v>
      </c>
      <c r="C20" s="27" t="s">
        <v>1652</v>
      </c>
      <c r="D20" s="27" t="s">
        <v>809</v>
      </c>
      <c r="E20" s="27" t="s">
        <v>1653</v>
      </c>
      <c r="F20" s="27" t="s">
        <v>879</v>
      </c>
      <c r="G20" s="27" t="s">
        <v>1654</v>
      </c>
      <c r="H20" s="27" t="s">
        <v>890</v>
      </c>
      <c r="I20" s="27" t="s">
        <v>1655</v>
      </c>
      <c r="J20" s="27" t="s">
        <v>891</v>
      </c>
      <c r="K20" s="27" t="s">
        <v>1656</v>
      </c>
      <c r="L20" s="27" t="s">
        <v>892</v>
      </c>
      <c r="M20" s="27" t="s">
        <v>1657</v>
      </c>
      <c r="N20" s="27" t="s">
        <v>893</v>
      </c>
      <c r="O20" s="27" t="s">
        <v>1660</v>
      </c>
      <c r="P20" s="27" t="s">
        <v>894</v>
      </c>
      <c r="Q20" s="27" t="s">
        <v>895</v>
      </c>
      <c r="R20" s="27" t="s">
        <v>896</v>
      </c>
    </row>
    <row r="21" spans="1:18" x14ac:dyDescent="0.3">
      <c r="A21" s="27" t="s">
        <v>807</v>
      </c>
      <c r="B21" s="27" t="s">
        <v>808</v>
      </c>
      <c r="C21" s="27" t="s">
        <v>972</v>
      </c>
      <c r="D21" s="27" t="s">
        <v>976</v>
      </c>
      <c r="E21" s="27" t="s">
        <v>978</v>
      </c>
      <c r="F21" s="27" t="s">
        <v>979</v>
      </c>
      <c r="G21" s="27" t="s">
        <v>980</v>
      </c>
      <c r="H21" s="27" t="s">
        <v>985</v>
      </c>
      <c r="I21" s="27" t="s">
        <v>986</v>
      </c>
      <c r="J21" s="27" t="s">
        <v>987</v>
      </c>
      <c r="K21" s="27" t="s">
        <v>1659</v>
      </c>
      <c r="L21" s="27" t="s">
        <v>989</v>
      </c>
      <c r="M21" s="27" t="s">
        <v>1658</v>
      </c>
      <c r="N21" s="27" t="s">
        <v>990</v>
      </c>
      <c r="O21" s="27" t="s">
        <v>1661</v>
      </c>
      <c r="P21" s="27" t="s">
        <v>991</v>
      </c>
      <c r="Q21" s="27" t="s">
        <v>1662</v>
      </c>
      <c r="R21" s="27" t="s">
        <v>992</v>
      </c>
    </row>
    <row r="22" spans="1:18" x14ac:dyDescent="0.3">
      <c r="A22" s="27" t="s">
        <v>812</v>
      </c>
      <c r="B22" s="27" t="s">
        <v>795</v>
      </c>
      <c r="C22" s="27" t="s">
        <v>973</v>
      </c>
      <c r="D22" s="27" t="s">
        <v>795</v>
      </c>
      <c r="E22" s="27" t="s">
        <v>1005</v>
      </c>
      <c r="F22" s="27" t="s">
        <v>1006</v>
      </c>
      <c r="G22" s="27" t="s">
        <v>981</v>
      </c>
      <c r="H22" s="27" t="s">
        <v>1007</v>
      </c>
      <c r="I22" s="27" t="s">
        <v>981</v>
      </c>
      <c r="J22" s="27" t="s">
        <v>1008</v>
      </c>
      <c r="K22" s="27" t="s">
        <v>1010</v>
      </c>
      <c r="L22" s="27" t="s">
        <v>1011</v>
      </c>
      <c r="M22" s="27" t="s">
        <v>1012</v>
      </c>
      <c r="N22" s="27" t="s">
        <v>1013</v>
      </c>
      <c r="O22" s="27" t="s">
        <v>1014</v>
      </c>
      <c r="P22" s="27" t="s">
        <v>1015</v>
      </c>
      <c r="Q22" s="27" t="s">
        <v>1016</v>
      </c>
      <c r="R22" s="27" t="s">
        <v>1017</v>
      </c>
    </row>
    <row r="23" spans="1:18" x14ac:dyDescent="0.3">
      <c r="A23" s="27" t="s">
        <v>813</v>
      </c>
      <c r="B23" s="27" t="s">
        <v>815</v>
      </c>
      <c r="C23" s="27" t="s">
        <v>1023</v>
      </c>
      <c r="D23" s="27" t="s">
        <v>1024</v>
      </c>
      <c r="E23" s="26" t="s">
        <v>6</v>
      </c>
      <c r="F23" s="26" t="s">
        <v>6</v>
      </c>
      <c r="G23" s="27" t="s">
        <v>1025</v>
      </c>
      <c r="H23" s="27" t="s">
        <v>1024</v>
      </c>
      <c r="I23" s="26" t="s">
        <v>6</v>
      </c>
      <c r="J23" s="26" t="s">
        <v>6</v>
      </c>
      <c r="K23" s="27" t="s">
        <v>1029</v>
      </c>
      <c r="L23" s="27" t="s">
        <v>1028</v>
      </c>
      <c r="M23" s="26" t="s">
        <v>6</v>
      </c>
      <c r="N23" s="26" t="s">
        <v>6</v>
      </c>
      <c r="O23" s="27" t="s">
        <v>1027</v>
      </c>
      <c r="P23" s="27" t="s">
        <v>1030</v>
      </c>
      <c r="Q23" s="26" t="s">
        <v>6</v>
      </c>
      <c r="R23" s="26" t="s">
        <v>6</v>
      </c>
    </row>
    <row r="24" spans="1:18" x14ac:dyDescent="0.3">
      <c r="A24" s="27" t="s">
        <v>814</v>
      </c>
      <c r="B24" s="27" t="s">
        <v>816</v>
      </c>
      <c r="C24" s="27" t="s">
        <v>974</v>
      </c>
      <c r="D24" s="27" t="s">
        <v>816</v>
      </c>
      <c r="E24" s="27" t="s">
        <v>1048</v>
      </c>
      <c r="F24" s="27" t="s">
        <v>1049</v>
      </c>
      <c r="G24" s="27" t="s">
        <v>982</v>
      </c>
      <c r="H24" s="27" t="s">
        <v>1050</v>
      </c>
      <c r="I24" s="27" t="s">
        <v>1051</v>
      </c>
      <c r="J24" s="27" t="s">
        <v>1052</v>
      </c>
      <c r="K24" s="27" t="s">
        <v>1053</v>
      </c>
      <c r="L24" s="27" t="s">
        <v>1054</v>
      </c>
      <c r="M24" s="27" t="s">
        <v>1055</v>
      </c>
      <c r="N24" s="27" t="s">
        <v>1056</v>
      </c>
      <c r="O24" s="27" t="s">
        <v>1057</v>
      </c>
      <c r="P24" s="27" t="s">
        <v>1058</v>
      </c>
      <c r="Q24" s="27" t="s">
        <v>1059</v>
      </c>
      <c r="R24" s="27" t="s">
        <v>1060</v>
      </c>
    </row>
    <row r="25" spans="1:18" x14ac:dyDescent="0.3">
      <c r="A25" s="27" t="s">
        <v>817</v>
      </c>
      <c r="B25" s="27" t="s">
        <v>914</v>
      </c>
      <c r="C25" s="27" t="s">
        <v>1061</v>
      </c>
      <c r="D25" s="27" t="s">
        <v>914</v>
      </c>
      <c r="E25" s="27" t="s">
        <v>1065</v>
      </c>
      <c r="F25" s="27" t="s">
        <v>1066</v>
      </c>
      <c r="G25" s="27" t="s">
        <v>1067</v>
      </c>
      <c r="H25" s="27" t="s">
        <v>1071</v>
      </c>
      <c r="I25" s="27" t="s">
        <v>1072</v>
      </c>
      <c r="J25" s="27" t="s">
        <v>1073</v>
      </c>
      <c r="K25" s="27" t="s">
        <v>1074</v>
      </c>
      <c r="L25" s="27" t="s">
        <v>1075</v>
      </c>
      <c r="M25" s="27" t="s">
        <v>1076</v>
      </c>
      <c r="N25" s="27" t="s">
        <v>1078</v>
      </c>
      <c r="O25" s="27" t="s">
        <v>1079</v>
      </c>
      <c r="P25" s="27" t="s">
        <v>1080</v>
      </c>
      <c r="Q25" s="27" t="s">
        <v>1081</v>
      </c>
      <c r="R25" s="27" t="s">
        <v>1082</v>
      </c>
    </row>
    <row r="26" spans="1:18" x14ac:dyDescent="0.3">
      <c r="A26" s="27" t="s">
        <v>897</v>
      </c>
      <c r="B26" s="27" t="s">
        <v>898</v>
      </c>
      <c r="C26" s="27" t="s">
        <v>1062</v>
      </c>
      <c r="D26" s="27" t="s">
        <v>1083</v>
      </c>
      <c r="E26" s="27" t="s">
        <v>1084</v>
      </c>
      <c r="F26" s="27" t="s">
        <v>1085</v>
      </c>
      <c r="G26" s="27" t="s">
        <v>1068</v>
      </c>
      <c r="H26" s="27" t="s">
        <v>1086</v>
      </c>
      <c r="I26" s="27" t="s">
        <v>1087</v>
      </c>
      <c r="J26" s="27" t="s">
        <v>1089</v>
      </c>
      <c r="K26" s="27" t="s">
        <v>1088</v>
      </c>
      <c r="L26" s="27" t="s">
        <v>1090</v>
      </c>
      <c r="M26" s="27" t="s">
        <v>1077</v>
      </c>
      <c r="N26" s="27" t="s">
        <v>1091</v>
      </c>
      <c r="O26" s="27" t="s">
        <v>1092</v>
      </c>
      <c r="P26" s="27" t="s">
        <v>1093</v>
      </c>
      <c r="Q26" s="27" t="s">
        <v>1094</v>
      </c>
      <c r="R26" s="27" t="s">
        <v>1095</v>
      </c>
    </row>
    <row r="27" spans="1:18" x14ac:dyDescent="0.3">
      <c r="A27" s="27" t="s">
        <v>934</v>
      </c>
      <c r="B27" s="27" t="s">
        <v>935</v>
      </c>
      <c r="C27" s="27" t="s">
        <v>1108</v>
      </c>
      <c r="D27" s="27" t="s">
        <v>935</v>
      </c>
      <c r="E27" s="26" t="s">
        <v>6</v>
      </c>
      <c r="F27" s="26" t="s">
        <v>6</v>
      </c>
      <c r="G27" s="27" t="s">
        <v>1110</v>
      </c>
      <c r="H27" s="27" t="s">
        <v>1112</v>
      </c>
      <c r="I27" s="26" t="s">
        <v>6</v>
      </c>
      <c r="J27" s="26" t="s">
        <v>6</v>
      </c>
      <c r="K27" s="27" t="s">
        <v>1113</v>
      </c>
      <c r="L27" s="27" t="s">
        <v>1114</v>
      </c>
      <c r="M27" s="26" t="s">
        <v>6</v>
      </c>
      <c r="N27" s="26" t="s">
        <v>6</v>
      </c>
      <c r="O27" s="27" t="s">
        <v>1115</v>
      </c>
      <c r="P27" s="27" t="s">
        <v>1116</v>
      </c>
      <c r="Q27" s="26" t="s">
        <v>6</v>
      </c>
      <c r="R27" s="26" t="s">
        <v>6</v>
      </c>
    </row>
    <row r="28" spans="1:18" x14ac:dyDescent="0.3">
      <c r="A28" s="27" t="s">
        <v>938</v>
      </c>
      <c r="B28" s="27" t="s">
        <v>914</v>
      </c>
      <c r="C28" s="27" t="s">
        <v>1125</v>
      </c>
      <c r="D28" s="27" t="s">
        <v>914</v>
      </c>
      <c r="E28" s="27" t="s">
        <v>1126</v>
      </c>
      <c r="F28" s="27" t="s">
        <v>1066</v>
      </c>
      <c r="G28" s="27" t="s">
        <v>1127</v>
      </c>
      <c r="H28" s="27" t="s">
        <v>1071</v>
      </c>
      <c r="I28" s="27" t="s">
        <v>1128</v>
      </c>
      <c r="J28" s="27" t="s">
        <v>1073</v>
      </c>
      <c r="K28" s="27" t="s">
        <v>1129</v>
      </c>
      <c r="L28" s="27" t="s">
        <v>1075</v>
      </c>
      <c r="M28" s="27" t="s">
        <v>1130</v>
      </c>
      <c r="N28" s="27" t="s">
        <v>1078</v>
      </c>
      <c r="O28" s="27" t="s">
        <v>1131</v>
      </c>
      <c r="P28" s="27" t="s">
        <v>1080</v>
      </c>
      <c r="Q28" s="27" t="s">
        <v>1132</v>
      </c>
      <c r="R28" s="27" t="s">
        <v>1082</v>
      </c>
    </row>
    <row r="29" spans="1:18" x14ac:dyDescent="0.3">
      <c r="A29" s="27" t="s">
        <v>940</v>
      </c>
      <c r="B29" s="27" t="s">
        <v>941</v>
      </c>
      <c r="C29" s="27" t="s">
        <v>1063</v>
      </c>
      <c r="D29" s="27" t="s">
        <v>1144</v>
      </c>
      <c r="E29" s="26" t="s">
        <v>6</v>
      </c>
      <c r="F29" s="27" t="s">
        <v>1143</v>
      </c>
      <c r="G29" s="27" t="s">
        <v>1069</v>
      </c>
      <c r="H29" s="27" t="s">
        <v>1142</v>
      </c>
      <c r="I29" s="26" t="s">
        <v>6</v>
      </c>
      <c r="J29" s="27" t="s">
        <v>1145</v>
      </c>
      <c r="K29" s="27" t="s">
        <v>1146</v>
      </c>
      <c r="L29" s="27" t="s">
        <v>1147</v>
      </c>
      <c r="M29" s="26" t="s">
        <v>6</v>
      </c>
      <c r="N29" s="27" t="s">
        <v>1148</v>
      </c>
      <c r="O29" s="27" t="s">
        <v>1149</v>
      </c>
      <c r="P29" s="27" t="s">
        <v>1150</v>
      </c>
      <c r="Q29" s="26" t="s">
        <v>6</v>
      </c>
      <c r="R29" s="27" t="s">
        <v>1151</v>
      </c>
    </row>
    <row r="30" spans="1:18" x14ac:dyDescent="0.3">
      <c r="A30" s="27" t="s">
        <v>942</v>
      </c>
      <c r="B30" s="27" t="s">
        <v>943</v>
      </c>
      <c r="C30" s="27" t="s">
        <v>1109</v>
      </c>
      <c r="D30" s="27" t="s">
        <v>1154</v>
      </c>
      <c r="E30" s="27" t="s">
        <v>1155</v>
      </c>
      <c r="F30" s="27" t="s">
        <v>1156</v>
      </c>
      <c r="G30" s="27" t="s">
        <v>1111</v>
      </c>
      <c r="H30" s="27" t="s">
        <v>1152</v>
      </c>
      <c r="I30" s="27" t="s">
        <v>1157</v>
      </c>
      <c r="J30" s="27" t="s">
        <v>1158</v>
      </c>
      <c r="K30" s="27" t="s">
        <v>1159</v>
      </c>
      <c r="L30" s="27" t="s">
        <v>1160</v>
      </c>
      <c r="M30" s="27" t="s">
        <v>1664</v>
      </c>
      <c r="N30" s="27" t="s">
        <v>1168</v>
      </c>
      <c r="O30" s="27" t="s">
        <v>1169</v>
      </c>
      <c r="P30" s="27" t="s">
        <v>1170</v>
      </c>
      <c r="Q30" s="27" t="s">
        <v>1663</v>
      </c>
      <c r="R30" s="27" t="s">
        <v>1171</v>
      </c>
    </row>
    <row r="31" spans="1:18" x14ac:dyDescent="0.3">
      <c r="A31" s="27" t="s">
        <v>945</v>
      </c>
      <c r="B31" s="27" t="s">
        <v>946</v>
      </c>
      <c r="C31" s="27" t="s">
        <v>1064</v>
      </c>
      <c r="D31" s="27" t="s">
        <v>977</v>
      </c>
      <c r="E31" s="27" t="s">
        <v>1192</v>
      </c>
      <c r="F31" s="27" t="s">
        <v>1193</v>
      </c>
      <c r="G31" s="27" t="s">
        <v>1070</v>
      </c>
      <c r="H31" s="27" t="s">
        <v>1194</v>
      </c>
      <c r="I31" s="27" t="s">
        <v>1195</v>
      </c>
      <c r="J31" s="27" t="s">
        <v>1196</v>
      </c>
      <c r="K31" s="27" t="s">
        <v>1197</v>
      </c>
      <c r="L31" s="27" t="s">
        <v>1198</v>
      </c>
      <c r="M31" s="27" t="s">
        <v>1199</v>
      </c>
      <c r="N31" s="27" t="s">
        <v>1168</v>
      </c>
      <c r="O31" s="27" t="s">
        <v>1200</v>
      </c>
      <c r="P31" s="27" t="s">
        <v>1201</v>
      </c>
      <c r="Q31" s="27" t="s">
        <v>1202</v>
      </c>
      <c r="R31" s="27" t="s">
        <v>1203</v>
      </c>
    </row>
    <row r="32" spans="1:18" x14ac:dyDescent="0.3">
      <c r="A32" s="27" t="s">
        <v>947</v>
      </c>
      <c r="B32" s="27" t="s">
        <v>948</v>
      </c>
      <c r="C32" s="27" t="s">
        <v>1219</v>
      </c>
      <c r="D32" s="27" t="s">
        <v>948</v>
      </c>
      <c r="E32" s="27" t="s">
        <v>1220</v>
      </c>
      <c r="F32" s="27" t="s">
        <v>1221</v>
      </c>
      <c r="G32" s="27" t="s">
        <v>983</v>
      </c>
      <c r="H32" s="27" t="s">
        <v>1222</v>
      </c>
      <c r="I32" s="27" t="s">
        <v>1223</v>
      </c>
      <c r="J32" s="27" t="s">
        <v>1250</v>
      </c>
      <c r="K32" s="27" t="s">
        <v>1224</v>
      </c>
      <c r="L32" s="27" t="s">
        <v>1225</v>
      </c>
      <c r="M32" s="27" t="s">
        <v>1226</v>
      </c>
      <c r="N32" s="27" t="s">
        <v>1227</v>
      </c>
      <c r="O32" s="27" t="s">
        <v>1228</v>
      </c>
      <c r="P32" s="27" t="s">
        <v>1229</v>
      </c>
      <c r="Q32" s="27" t="s">
        <v>1230</v>
      </c>
      <c r="R32" s="27" t="s">
        <v>1231</v>
      </c>
    </row>
    <row r="33" spans="1:18" x14ac:dyDescent="0.3">
      <c r="A33" s="27" t="s">
        <v>951</v>
      </c>
      <c r="B33" s="27" t="s">
        <v>952</v>
      </c>
      <c r="C33" s="27" t="s">
        <v>975</v>
      </c>
      <c r="D33" s="27" t="s">
        <v>952</v>
      </c>
      <c r="E33" s="27" t="s">
        <v>1246</v>
      </c>
      <c r="F33" s="27" t="s">
        <v>1247</v>
      </c>
      <c r="G33" s="27" t="s">
        <v>984</v>
      </c>
      <c r="H33" s="27" t="s">
        <v>1248</v>
      </c>
      <c r="I33" s="27" t="s">
        <v>1249</v>
      </c>
      <c r="J33" s="27" t="s">
        <v>1251</v>
      </c>
      <c r="K33" s="27" t="s">
        <v>1252</v>
      </c>
      <c r="L33" s="27" t="s">
        <v>1253</v>
      </c>
      <c r="M33" s="27" t="s">
        <v>1254</v>
      </c>
      <c r="N33" s="27" t="s">
        <v>1255</v>
      </c>
      <c r="O33" s="27" t="s">
        <v>1256</v>
      </c>
      <c r="P33" s="27" t="s">
        <v>1558</v>
      </c>
      <c r="Q33" s="27" t="s">
        <v>1257</v>
      </c>
      <c r="R33" s="27" t="s">
        <v>1258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"/>
  <sheetViews>
    <sheetView tabSelected="1" topLeftCell="C16" workbookViewId="0">
      <selection activeCell="M20" sqref="M20"/>
    </sheetView>
  </sheetViews>
  <sheetFormatPr baseColWidth="10" defaultRowHeight="14.4" x14ac:dyDescent="0.3"/>
  <cols>
    <col min="1" max="1" width="17.44140625" customWidth="1"/>
    <col min="2" max="2" width="16.88671875" customWidth="1"/>
    <col min="3" max="3" width="13.6640625" customWidth="1"/>
    <col min="4" max="4" width="15" customWidth="1"/>
    <col min="5" max="5" width="13.5546875" customWidth="1"/>
    <col min="7" max="7" width="16.88671875" customWidth="1"/>
    <col min="8" max="8" width="14.88671875" customWidth="1"/>
    <col min="9" max="9" width="18.44140625" customWidth="1"/>
    <col min="10" max="10" width="20" customWidth="1"/>
    <col min="11" max="11" width="15.33203125" customWidth="1"/>
    <col min="12" max="12" width="19.88671875" customWidth="1"/>
    <col min="13" max="13" width="15.5546875" customWidth="1"/>
  </cols>
  <sheetData>
    <row r="1" spans="1:13" x14ac:dyDescent="0.3">
      <c r="A1" t="s">
        <v>1260</v>
      </c>
      <c r="B1" t="s">
        <v>224</v>
      </c>
      <c r="C1" t="s">
        <v>1259</v>
      </c>
      <c r="D1" t="s">
        <v>86</v>
      </c>
      <c r="E1" t="s">
        <v>1261</v>
      </c>
      <c r="F1" t="s">
        <v>1262</v>
      </c>
      <c r="G1" t="s">
        <v>1263</v>
      </c>
      <c r="H1" t="s">
        <v>1264</v>
      </c>
      <c r="I1" t="s">
        <v>1265</v>
      </c>
      <c r="J1" t="s">
        <v>1266</v>
      </c>
      <c r="K1" t="s">
        <v>1267</v>
      </c>
      <c r="L1" t="s">
        <v>1268</v>
      </c>
      <c r="M1" t="s">
        <v>1269</v>
      </c>
    </row>
    <row r="2" spans="1:13" x14ac:dyDescent="0.3">
      <c r="A2" t="s">
        <v>1335</v>
      </c>
      <c r="B2" t="s">
        <v>1336</v>
      </c>
      <c r="C2" t="s">
        <v>11</v>
      </c>
      <c r="D2" t="s">
        <v>1272</v>
      </c>
      <c r="E2" t="s">
        <v>1337</v>
      </c>
      <c r="F2" t="s">
        <v>1346</v>
      </c>
      <c r="G2" t="s">
        <v>1347</v>
      </c>
      <c r="H2" t="s">
        <v>1348</v>
      </c>
      <c r="I2" t="s">
        <v>1349</v>
      </c>
      <c r="J2" t="s">
        <v>1350</v>
      </c>
      <c r="K2" t="s">
        <v>1351</v>
      </c>
      <c r="L2" t="s">
        <v>1349</v>
      </c>
      <c r="M2" t="s">
        <v>1351</v>
      </c>
    </row>
    <row r="3" spans="1:13" x14ac:dyDescent="0.3">
      <c r="A3" t="s">
        <v>1360</v>
      </c>
      <c r="B3" t="s">
        <v>1361</v>
      </c>
      <c r="C3" t="s">
        <v>11</v>
      </c>
      <c r="D3" t="s">
        <v>1272</v>
      </c>
      <c r="E3" t="s">
        <v>1363</v>
      </c>
      <c r="F3" t="s">
        <v>1364</v>
      </c>
      <c r="G3" t="s">
        <v>1365</v>
      </c>
      <c r="H3" t="s">
        <v>1366</v>
      </c>
      <c r="I3" t="s">
        <v>1367</v>
      </c>
      <c r="J3" t="s">
        <v>1368</v>
      </c>
      <c r="K3" t="s">
        <v>1369</v>
      </c>
      <c r="L3" t="s">
        <v>1367</v>
      </c>
      <c r="M3" t="s">
        <v>1369</v>
      </c>
    </row>
    <row r="4" spans="1:13" x14ac:dyDescent="0.3">
      <c r="A4" t="s">
        <v>1318</v>
      </c>
      <c r="B4" t="s">
        <v>1319</v>
      </c>
      <c r="C4" t="s">
        <v>11</v>
      </c>
      <c r="D4" t="s">
        <v>1311</v>
      </c>
      <c r="E4" t="s">
        <v>1320</v>
      </c>
      <c r="F4" t="s">
        <v>1320</v>
      </c>
      <c r="G4" t="s">
        <v>1321</v>
      </c>
      <c r="H4" t="s">
        <v>1318</v>
      </c>
      <c r="I4" t="s">
        <v>1320</v>
      </c>
      <c r="J4" t="s">
        <v>1322</v>
      </c>
      <c r="K4" t="s">
        <v>1323</v>
      </c>
      <c r="L4" t="s">
        <v>1324</v>
      </c>
      <c r="M4" t="s">
        <v>1323</v>
      </c>
    </row>
    <row r="5" spans="1:13" x14ac:dyDescent="0.3">
      <c r="A5" t="s">
        <v>1370</v>
      </c>
      <c r="B5" t="s">
        <v>1371</v>
      </c>
      <c r="C5" t="s">
        <v>11</v>
      </c>
      <c r="D5" t="s">
        <v>1311</v>
      </c>
      <c r="E5" t="s">
        <v>1372</v>
      </c>
      <c r="F5" t="s">
        <v>1372</v>
      </c>
      <c r="G5" t="s">
        <v>1373</v>
      </c>
      <c r="H5" t="s">
        <v>1370</v>
      </c>
      <c r="I5" t="s">
        <v>1372</v>
      </c>
      <c r="J5" t="s">
        <v>1374</v>
      </c>
      <c r="K5" t="s">
        <v>1375</v>
      </c>
      <c r="L5" t="s">
        <v>1376</v>
      </c>
      <c r="M5" t="s">
        <v>1375</v>
      </c>
    </row>
    <row r="6" spans="1:13" x14ac:dyDescent="0.3">
      <c r="A6" t="s">
        <v>1303</v>
      </c>
      <c r="B6" t="s">
        <v>1304</v>
      </c>
      <c r="C6" t="s">
        <v>11</v>
      </c>
      <c r="D6" t="s">
        <v>1305</v>
      </c>
      <c r="E6" t="s">
        <v>1306</v>
      </c>
      <c r="F6" t="s">
        <v>1306</v>
      </c>
      <c r="G6" t="s">
        <v>1307</v>
      </c>
      <c r="H6" t="s">
        <v>1308</v>
      </c>
      <c r="I6" t="s">
        <v>1303</v>
      </c>
      <c r="J6" t="s">
        <v>1309</v>
      </c>
      <c r="K6" t="s">
        <v>1310</v>
      </c>
      <c r="L6" t="s">
        <v>1303</v>
      </c>
      <c r="M6" t="s">
        <v>1310</v>
      </c>
    </row>
    <row r="7" spans="1:13" x14ac:dyDescent="0.3">
      <c r="A7" t="s">
        <v>1391</v>
      </c>
      <c r="B7" t="s">
        <v>1392</v>
      </c>
      <c r="C7" t="s">
        <v>11</v>
      </c>
      <c r="D7" t="s">
        <v>1305</v>
      </c>
      <c r="E7" t="s">
        <v>1393</v>
      </c>
      <c r="F7" t="s">
        <v>1393</v>
      </c>
      <c r="G7" t="s">
        <v>1394</v>
      </c>
      <c r="H7" t="s">
        <v>1395</v>
      </c>
      <c r="I7" t="s">
        <v>1391</v>
      </c>
      <c r="J7" t="s">
        <v>1396</v>
      </c>
      <c r="K7" t="s">
        <v>1397</v>
      </c>
      <c r="L7" t="s">
        <v>1391</v>
      </c>
      <c r="M7" t="s">
        <v>1397</v>
      </c>
    </row>
    <row r="8" spans="1:13" x14ac:dyDescent="0.3">
      <c r="A8" t="s">
        <v>1270</v>
      </c>
      <c r="B8" t="s">
        <v>1271</v>
      </c>
      <c r="C8" t="s">
        <v>15</v>
      </c>
      <c r="D8" s="2" t="s">
        <v>1272</v>
      </c>
      <c r="E8" t="s">
        <v>1273</v>
      </c>
      <c r="F8" t="s">
        <v>1274</v>
      </c>
      <c r="G8" t="s">
        <v>1275</v>
      </c>
      <c r="H8" t="s">
        <v>1277</v>
      </c>
      <c r="I8" t="s">
        <v>1276</v>
      </c>
      <c r="J8" t="s">
        <v>1278</v>
      </c>
      <c r="K8" t="s">
        <v>1279</v>
      </c>
      <c r="L8" t="s">
        <v>1276</v>
      </c>
      <c r="M8" t="s">
        <v>1279</v>
      </c>
    </row>
    <row r="9" spans="1:13" x14ac:dyDescent="0.3">
      <c r="A9" t="s">
        <v>1338</v>
      </c>
      <c r="B9" t="s">
        <v>47</v>
      </c>
      <c r="C9" t="s">
        <v>15</v>
      </c>
      <c r="D9" t="s">
        <v>1272</v>
      </c>
      <c r="E9" t="s">
        <v>1339</v>
      </c>
      <c r="F9" t="s">
        <v>1340</v>
      </c>
      <c r="G9" t="s">
        <v>1341</v>
      </c>
      <c r="H9" t="s">
        <v>1342</v>
      </c>
      <c r="I9" t="s">
        <v>1343</v>
      </c>
      <c r="J9" t="s">
        <v>1344</v>
      </c>
      <c r="K9" t="s">
        <v>1345</v>
      </c>
      <c r="L9" t="s">
        <v>1343</v>
      </c>
      <c r="M9" t="s">
        <v>1345</v>
      </c>
    </row>
    <row r="10" spans="1:13" x14ac:dyDescent="0.3">
      <c r="A10" t="s">
        <v>1352</v>
      </c>
      <c r="B10" t="s">
        <v>1353</v>
      </c>
      <c r="C10" t="s">
        <v>15</v>
      </c>
      <c r="D10" t="s">
        <v>1272</v>
      </c>
      <c r="E10" t="s">
        <v>1354</v>
      </c>
      <c r="F10" t="s">
        <v>1355</v>
      </c>
      <c r="G10" s="27" t="s">
        <v>1356</v>
      </c>
      <c r="H10" s="27" t="s">
        <v>1357</v>
      </c>
      <c r="I10" t="s">
        <v>1358</v>
      </c>
      <c r="J10" t="s">
        <v>1359</v>
      </c>
      <c r="K10" t="s">
        <v>1362</v>
      </c>
      <c r="L10" t="s">
        <v>1358</v>
      </c>
      <c r="M10" t="s">
        <v>1362</v>
      </c>
    </row>
    <row r="11" spans="1:13" x14ac:dyDescent="0.3">
      <c r="A11" t="s">
        <v>74</v>
      </c>
      <c r="B11" t="s">
        <v>76</v>
      </c>
      <c r="C11" t="s">
        <v>15</v>
      </c>
      <c r="D11" t="s">
        <v>1311</v>
      </c>
      <c r="E11" t="s">
        <v>1312</v>
      </c>
      <c r="F11" t="s">
        <v>1313</v>
      </c>
      <c r="G11" t="s">
        <v>1314</v>
      </c>
      <c r="H11" t="s">
        <v>1313</v>
      </c>
      <c r="I11" t="s">
        <v>1312</v>
      </c>
      <c r="J11" t="s">
        <v>1315</v>
      </c>
      <c r="K11" t="s">
        <v>1316</v>
      </c>
      <c r="L11" t="s">
        <v>1317</v>
      </c>
      <c r="M11" t="s">
        <v>1316</v>
      </c>
    </row>
    <row r="12" spans="1:13" x14ac:dyDescent="0.3">
      <c r="A12" t="s">
        <v>1384</v>
      </c>
      <c r="B12" t="s">
        <v>79</v>
      </c>
      <c r="C12" t="s">
        <v>15</v>
      </c>
      <c r="D12" t="s">
        <v>1311</v>
      </c>
      <c r="E12" t="s">
        <v>1385</v>
      </c>
      <c r="F12" t="s">
        <v>1386</v>
      </c>
      <c r="G12" t="s">
        <v>1387</v>
      </c>
      <c r="H12" t="s">
        <v>1386</v>
      </c>
      <c r="I12" t="s">
        <v>1385</v>
      </c>
      <c r="J12" t="s">
        <v>1388</v>
      </c>
      <c r="K12" t="s">
        <v>1389</v>
      </c>
      <c r="L12" t="s">
        <v>1390</v>
      </c>
      <c r="M12" t="s">
        <v>1389</v>
      </c>
    </row>
    <row r="13" spans="1:13" x14ac:dyDescent="0.3">
      <c r="A13" t="s">
        <v>1295</v>
      </c>
      <c r="B13" t="s">
        <v>1296</v>
      </c>
      <c r="C13" t="s">
        <v>15</v>
      </c>
      <c r="D13" t="s">
        <v>1297</v>
      </c>
      <c r="E13" t="s">
        <v>1295</v>
      </c>
      <c r="F13" t="s">
        <v>1298</v>
      </c>
      <c r="G13" t="s">
        <v>1299</v>
      </c>
      <c r="H13" t="s">
        <v>1300</v>
      </c>
      <c r="I13" t="s">
        <v>1295</v>
      </c>
      <c r="J13" t="s">
        <v>1301</v>
      </c>
      <c r="K13" t="s">
        <v>1302</v>
      </c>
      <c r="L13" t="s">
        <v>1295</v>
      </c>
      <c r="M13" t="s">
        <v>1302</v>
      </c>
    </row>
    <row r="14" spans="1:13" x14ac:dyDescent="0.3">
      <c r="A14" t="s">
        <v>1377</v>
      </c>
      <c r="B14" t="s">
        <v>1378</v>
      </c>
      <c r="C14" t="s">
        <v>15</v>
      </c>
      <c r="D14" t="s">
        <v>1297</v>
      </c>
      <c r="E14" t="s">
        <v>1377</v>
      </c>
      <c r="F14" t="s">
        <v>1379</v>
      </c>
      <c r="G14" t="s">
        <v>1380</v>
      </c>
      <c r="H14" t="s">
        <v>1381</v>
      </c>
      <c r="I14" t="s">
        <v>1377</v>
      </c>
      <c r="J14" t="s">
        <v>1382</v>
      </c>
      <c r="K14" t="s">
        <v>1383</v>
      </c>
      <c r="L14" t="s">
        <v>1377</v>
      </c>
      <c r="M14" t="s">
        <v>1383</v>
      </c>
    </row>
    <row r="15" spans="1:13" x14ac:dyDescent="0.3">
      <c r="A15" t="s">
        <v>1280</v>
      </c>
      <c r="B15" t="s">
        <v>1281</v>
      </c>
      <c r="C15" t="s">
        <v>19</v>
      </c>
      <c r="D15" t="s">
        <v>1272</v>
      </c>
      <c r="E15" t="s">
        <v>1557</v>
      </c>
      <c r="F15" t="s">
        <v>1282</v>
      </c>
      <c r="G15" t="s">
        <v>1280</v>
      </c>
      <c r="H15" t="s">
        <v>1283</v>
      </c>
      <c r="I15" t="s">
        <v>1284</v>
      </c>
      <c r="J15" t="s">
        <v>1285</v>
      </c>
      <c r="K15" t="s">
        <v>1286</v>
      </c>
      <c r="L15" t="s">
        <v>1284</v>
      </c>
      <c r="M15" t="s">
        <v>1286</v>
      </c>
    </row>
    <row r="16" spans="1:13" x14ac:dyDescent="0.3">
      <c r="A16" t="s">
        <v>1287</v>
      </c>
      <c r="B16" t="s">
        <v>1288</v>
      </c>
      <c r="C16" t="s">
        <v>19</v>
      </c>
      <c r="D16" t="s">
        <v>1272</v>
      </c>
      <c r="E16" t="s">
        <v>1289</v>
      </c>
      <c r="F16" t="s">
        <v>1290</v>
      </c>
      <c r="G16" t="s">
        <v>1287</v>
      </c>
      <c r="H16" t="s">
        <v>1291</v>
      </c>
      <c r="I16" t="s">
        <v>1292</v>
      </c>
      <c r="J16" t="s">
        <v>1293</v>
      </c>
      <c r="K16" t="s">
        <v>1294</v>
      </c>
      <c r="L16" t="s">
        <v>1292</v>
      </c>
      <c r="M16" t="s">
        <v>1294</v>
      </c>
    </row>
    <row r="17" spans="1:13" x14ac:dyDescent="0.3">
      <c r="A17" t="s">
        <v>85</v>
      </c>
      <c r="B17" t="s">
        <v>86</v>
      </c>
      <c r="C17" t="s">
        <v>19</v>
      </c>
      <c r="D17" t="s">
        <v>1311</v>
      </c>
      <c r="E17" t="s">
        <v>1325</v>
      </c>
      <c r="F17" t="s">
        <v>1326</v>
      </c>
      <c r="G17" t="s">
        <v>85</v>
      </c>
      <c r="H17" t="s">
        <v>1326</v>
      </c>
      <c r="I17" t="s">
        <v>1327</v>
      </c>
      <c r="J17" t="s">
        <v>1328</v>
      </c>
      <c r="K17" t="s">
        <v>1329</v>
      </c>
      <c r="L17" t="s">
        <v>1327</v>
      </c>
      <c r="M17" t="s">
        <v>1329</v>
      </c>
    </row>
    <row r="18" spans="1:13" x14ac:dyDescent="0.3">
      <c r="A18" t="s">
        <v>790</v>
      </c>
      <c r="B18" t="s">
        <v>791</v>
      </c>
      <c r="C18" t="s">
        <v>19</v>
      </c>
      <c r="D18" t="s">
        <v>1311</v>
      </c>
      <c r="E18" t="s">
        <v>1330</v>
      </c>
      <c r="F18" t="s">
        <v>1331</v>
      </c>
      <c r="G18" t="s">
        <v>790</v>
      </c>
      <c r="H18" t="s">
        <v>1331</v>
      </c>
      <c r="I18" t="s">
        <v>1332</v>
      </c>
      <c r="J18" t="s">
        <v>1333</v>
      </c>
      <c r="K18" t="s">
        <v>1334</v>
      </c>
      <c r="L18" t="s">
        <v>1332</v>
      </c>
      <c r="M18" t="s">
        <v>1334</v>
      </c>
    </row>
    <row r="19" spans="1:13" x14ac:dyDescent="0.3">
      <c r="A19" t="s">
        <v>1398</v>
      </c>
      <c r="B19" t="s">
        <v>1400</v>
      </c>
      <c r="C19" t="s">
        <v>1399</v>
      </c>
      <c r="D19" t="s">
        <v>1401</v>
      </c>
      <c r="E19" t="s">
        <v>1398</v>
      </c>
      <c r="F19" t="s">
        <v>1402</v>
      </c>
      <c r="G19" t="s">
        <v>1403</v>
      </c>
      <c r="H19" t="s">
        <v>1402</v>
      </c>
      <c r="I19" t="s">
        <v>1404</v>
      </c>
      <c r="J19" t="s">
        <v>1405</v>
      </c>
      <c r="K19" t="s">
        <v>1406</v>
      </c>
      <c r="L19" t="s">
        <v>1404</v>
      </c>
      <c r="M19" t="s">
        <v>1406</v>
      </c>
    </row>
    <row r="20" spans="1:13" x14ac:dyDescent="0.3">
      <c r="A20" t="s">
        <v>1407</v>
      </c>
      <c r="B20" t="s">
        <v>1408</v>
      </c>
      <c r="C20" t="s">
        <v>1399</v>
      </c>
      <c r="D20" t="s">
        <v>1401</v>
      </c>
      <c r="E20" t="s">
        <v>1407</v>
      </c>
      <c r="F20" t="s">
        <v>1409</v>
      </c>
      <c r="G20" t="s">
        <v>1410</v>
      </c>
      <c r="H20" t="s">
        <v>1409</v>
      </c>
      <c r="I20" t="s">
        <v>1411</v>
      </c>
      <c r="J20" t="s">
        <v>1412</v>
      </c>
      <c r="K20" t="s">
        <v>1413</v>
      </c>
      <c r="L20" t="s">
        <v>1411</v>
      </c>
      <c r="M20" t="s">
        <v>1413</v>
      </c>
    </row>
    <row r="21" spans="1:13" x14ac:dyDescent="0.3">
      <c r="A21" t="s">
        <v>1416</v>
      </c>
      <c r="B21" t="s">
        <v>1415</v>
      </c>
      <c r="C21" t="s">
        <v>19</v>
      </c>
      <c r="D21" t="s">
        <v>1401</v>
      </c>
      <c r="E21" t="s">
        <v>1414</v>
      </c>
      <c r="F21" t="s">
        <v>1417</v>
      </c>
      <c r="G21" t="s">
        <v>1416</v>
      </c>
      <c r="H21" t="s">
        <v>1417</v>
      </c>
      <c r="I21" t="s">
        <v>1418</v>
      </c>
      <c r="J21" t="s">
        <v>1419</v>
      </c>
      <c r="K21" t="s">
        <v>1420</v>
      </c>
      <c r="L21" t="s">
        <v>1418</v>
      </c>
      <c r="M21" t="s">
        <v>1420</v>
      </c>
    </row>
    <row r="22" spans="1:13" x14ac:dyDescent="0.3">
      <c r="A22" t="s">
        <v>1421</v>
      </c>
      <c r="B22" t="s">
        <v>1422</v>
      </c>
      <c r="C22" t="s">
        <v>19</v>
      </c>
      <c r="D22" t="s">
        <v>1401</v>
      </c>
      <c r="E22" t="s">
        <v>1423</v>
      </c>
      <c r="F22" t="s">
        <v>1424</v>
      </c>
      <c r="G22" t="s">
        <v>1421</v>
      </c>
      <c r="H22" t="s">
        <v>1424</v>
      </c>
      <c r="I22" t="s">
        <v>1425</v>
      </c>
      <c r="J22" t="s">
        <v>1426</v>
      </c>
      <c r="K22" t="s">
        <v>1427</v>
      </c>
      <c r="L22" t="s">
        <v>1425</v>
      </c>
      <c r="M22" t="s">
        <v>1427</v>
      </c>
    </row>
    <row r="23" spans="1:13" x14ac:dyDescent="0.3">
      <c r="A23" t="s">
        <v>1428</v>
      </c>
      <c r="B23" t="s">
        <v>1429</v>
      </c>
      <c r="C23" t="s">
        <v>15</v>
      </c>
      <c r="D23" t="s">
        <v>1311</v>
      </c>
      <c r="E23" t="s">
        <v>1430</v>
      </c>
      <c r="F23" t="s">
        <v>1433</v>
      </c>
      <c r="G23" t="s">
        <v>1432</v>
      </c>
      <c r="H23" t="s">
        <v>1433</v>
      </c>
      <c r="I23" t="s">
        <v>1430</v>
      </c>
      <c r="J23" t="s">
        <v>1434</v>
      </c>
      <c r="K23" t="s">
        <v>1431</v>
      </c>
      <c r="L23" t="s">
        <v>1435</v>
      </c>
      <c r="M23" t="s">
        <v>1431</v>
      </c>
    </row>
    <row r="24" spans="1:13" x14ac:dyDescent="0.3">
      <c r="A24" t="s">
        <v>140</v>
      </c>
      <c r="B24" t="s">
        <v>142</v>
      </c>
      <c r="C24" t="s">
        <v>15</v>
      </c>
      <c r="D24" t="s">
        <v>1311</v>
      </c>
      <c r="E24" t="s">
        <v>1436</v>
      </c>
      <c r="F24" t="s">
        <v>1437</v>
      </c>
      <c r="G24" t="s">
        <v>1438</v>
      </c>
      <c r="H24" t="s">
        <v>1437</v>
      </c>
      <c r="I24" t="s">
        <v>1436</v>
      </c>
      <c r="J24" t="s">
        <v>1439</v>
      </c>
      <c r="K24" t="s">
        <v>1440</v>
      </c>
      <c r="L24" t="s">
        <v>1441</v>
      </c>
      <c r="M24" t="s">
        <v>1440</v>
      </c>
    </row>
    <row r="25" spans="1:13" x14ac:dyDescent="0.3">
      <c r="A25" t="s">
        <v>1442</v>
      </c>
      <c r="B25" t="s">
        <v>1443</v>
      </c>
      <c r="C25" t="s">
        <v>19</v>
      </c>
      <c r="D25" t="s">
        <v>1311</v>
      </c>
      <c r="E25" t="s">
        <v>1444</v>
      </c>
      <c r="F25" t="s">
        <v>1445</v>
      </c>
      <c r="G25" t="s">
        <v>1442</v>
      </c>
      <c r="H25" t="s">
        <v>1445</v>
      </c>
      <c r="I25" t="s">
        <v>1447</v>
      </c>
      <c r="J25" t="s">
        <v>1446</v>
      </c>
      <c r="K25" t="s">
        <v>1448</v>
      </c>
      <c r="L25" t="s">
        <v>1447</v>
      </c>
      <c r="M25" t="s">
        <v>1449</v>
      </c>
    </row>
    <row r="26" spans="1:13" x14ac:dyDescent="0.3">
      <c r="A26" t="s">
        <v>1450</v>
      </c>
      <c r="B26" t="s">
        <v>156</v>
      </c>
      <c r="C26" t="s">
        <v>11</v>
      </c>
      <c r="D26" t="s">
        <v>1311</v>
      </c>
      <c r="E26" t="s">
        <v>1451</v>
      </c>
      <c r="F26" t="s">
        <v>1451</v>
      </c>
      <c r="G26" t="s">
        <v>1452</v>
      </c>
      <c r="H26" t="s">
        <v>1450</v>
      </c>
      <c r="I26" t="s">
        <v>1451</v>
      </c>
      <c r="J26" t="s">
        <v>1453</v>
      </c>
      <c r="K26" t="s">
        <v>1454</v>
      </c>
      <c r="L26" t="s">
        <v>1455</v>
      </c>
      <c r="M26" t="s">
        <v>1454</v>
      </c>
    </row>
    <row r="27" spans="1:13" x14ac:dyDescent="0.3">
      <c r="A27" t="s">
        <v>1456</v>
      </c>
      <c r="B27" t="s">
        <v>1457</v>
      </c>
      <c r="C27" t="s">
        <v>11</v>
      </c>
      <c r="D27" t="s">
        <v>1311</v>
      </c>
      <c r="E27" t="s">
        <v>1458</v>
      </c>
      <c r="F27" t="s">
        <v>1458</v>
      </c>
      <c r="G27" t="s">
        <v>1459</v>
      </c>
      <c r="H27" t="s">
        <v>1456</v>
      </c>
      <c r="I27" t="s">
        <v>1458</v>
      </c>
      <c r="J27" t="s">
        <v>1460</v>
      </c>
      <c r="K27" t="s">
        <v>1461</v>
      </c>
      <c r="L27" t="s">
        <v>1462</v>
      </c>
      <c r="M27" t="s">
        <v>1461</v>
      </c>
    </row>
    <row r="28" spans="1:13" x14ac:dyDescent="0.3">
      <c r="A28" t="s">
        <v>1463</v>
      </c>
      <c r="B28" t="s">
        <v>1464</v>
      </c>
      <c r="C28" t="s">
        <v>19</v>
      </c>
      <c r="D28" t="s">
        <v>1311</v>
      </c>
      <c r="E28" t="s">
        <v>1465</v>
      </c>
      <c r="F28" t="s">
        <v>1466</v>
      </c>
      <c r="G28" t="s">
        <v>1463</v>
      </c>
      <c r="H28" t="s">
        <v>1466</v>
      </c>
      <c r="I28" t="s">
        <v>1467</v>
      </c>
      <c r="J28" t="s">
        <v>1468</v>
      </c>
      <c r="K28" t="s">
        <v>1469</v>
      </c>
      <c r="L28" t="s">
        <v>1467</v>
      </c>
      <c r="M28" t="s">
        <v>1469</v>
      </c>
    </row>
    <row r="29" spans="1:13" x14ac:dyDescent="0.3">
      <c r="A29" t="s">
        <v>1470</v>
      </c>
      <c r="B29" t="s">
        <v>1519</v>
      </c>
      <c r="C29" t="s">
        <v>15</v>
      </c>
      <c r="D29" t="s">
        <v>1477</v>
      </c>
      <c r="E29" t="s">
        <v>1473</v>
      </c>
      <c r="F29" t="s">
        <v>1474</v>
      </c>
      <c r="G29" t="s">
        <v>1475</v>
      </c>
      <c r="H29" t="s">
        <v>1478</v>
      </c>
      <c r="I29" t="s">
        <v>1474</v>
      </c>
      <c r="J29" t="s">
        <v>1480</v>
      </c>
      <c r="K29" t="s">
        <v>1482</v>
      </c>
      <c r="L29" t="s">
        <v>1483</v>
      </c>
      <c r="M29" t="s">
        <v>1482</v>
      </c>
    </row>
    <row r="30" spans="1:13" x14ac:dyDescent="0.3">
      <c r="A30" t="s">
        <v>1471</v>
      </c>
      <c r="B30" t="s">
        <v>1520</v>
      </c>
      <c r="C30" t="s">
        <v>11</v>
      </c>
      <c r="D30" t="s">
        <v>1477</v>
      </c>
      <c r="E30" t="s">
        <v>1473</v>
      </c>
      <c r="F30" t="s">
        <v>1474</v>
      </c>
      <c r="G30" t="s">
        <v>1476</v>
      </c>
      <c r="H30" t="s">
        <v>1471</v>
      </c>
      <c r="I30" t="s">
        <v>1479</v>
      </c>
      <c r="J30" t="s">
        <v>1481</v>
      </c>
      <c r="K30" t="s">
        <v>1482</v>
      </c>
      <c r="L30" t="s">
        <v>1484</v>
      </c>
      <c r="M30" t="s">
        <v>1482</v>
      </c>
    </row>
    <row r="31" spans="1:13" x14ac:dyDescent="0.3">
      <c r="A31" t="s">
        <v>1472</v>
      </c>
      <c r="B31" t="s">
        <v>1521</v>
      </c>
      <c r="C31" t="s">
        <v>19</v>
      </c>
      <c r="D31" t="s">
        <v>1477</v>
      </c>
      <c r="E31" t="s">
        <v>1473</v>
      </c>
      <c r="F31" t="s">
        <v>1474</v>
      </c>
      <c r="G31" t="s">
        <v>1472</v>
      </c>
      <c r="H31" t="s">
        <v>1478</v>
      </c>
      <c r="I31" t="s">
        <v>1471</v>
      </c>
      <c r="J31" t="s">
        <v>1480</v>
      </c>
      <c r="K31" t="s">
        <v>1482</v>
      </c>
      <c r="L31" t="s">
        <v>1471</v>
      </c>
      <c r="M31" t="s">
        <v>1482</v>
      </c>
    </row>
    <row r="32" spans="1:13" x14ac:dyDescent="0.3">
      <c r="A32" t="s">
        <v>1485</v>
      </c>
      <c r="B32" t="s">
        <v>1488</v>
      </c>
      <c r="C32" t="s">
        <v>15</v>
      </c>
      <c r="D32" t="s">
        <v>1477</v>
      </c>
      <c r="E32" t="s">
        <v>1490</v>
      </c>
      <c r="F32" t="s">
        <v>1491</v>
      </c>
      <c r="G32" t="s">
        <v>1492</v>
      </c>
      <c r="H32" t="s">
        <v>1487</v>
      </c>
      <c r="I32" t="s">
        <v>1495</v>
      </c>
      <c r="J32" t="s">
        <v>1497</v>
      </c>
      <c r="K32" t="s">
        <v>1499</v>
      </c>
      <c r="L32" t="s">
        <v>1500</v>
      </c>
      <c r="M32" t="s">
        <v>1499</v>
      </c>
    </row>
    <row r="33" spans="1:13" x14ac:dyDescent="0.3">
      <c r="A33" t="s">
        <v>1486</v>
      </c>
      <c r="B33" t="s">
        <v>1488</v>
      </c>
      <c r="C33" t="s">
        <v>11</v>
      </c>
      <c r="D33" t="s">
        <v>1477</v>
      </c>
      <c r="E33" t="s">
        <v>1490</v>
      </c>
      <c r="F33" t="s">
        <v>1491</v>
      </c>
      <c r="G33" t="s">
        <v>1493</v>
      </c>
      <c r="H33" t="s">
        <v>1494</v>
      </c>
      <c r="I33" t="s">
        <v>1496</v>
      </c>
      <c r="J33" t="s">
        <v>1498</v>
      </c>
      <c r="K33" t="s">
        <v>1499</v>
      </c>
      <c r="L33" t="s">
        <v>1501</v>
      </c>
      <c r="M33" t="s">
        <v>1499</v>
      </c>
    </row>
    <row r="34" spans="1:13" x14ac:dyDescent="0.3">
      <c r="A34" t="s">
        <v>1487</v>
      </c>
      <c r="B34" t="s">
        <v>1489</v>
      </c>
      <c r="C34" t="s">
        <v>19</v>
      </c>
      <c r="D34" t="s">
        <v>1477</v>
      </c>
      <c r="E34" t="s">
        <v>1490</v>
      </c>
      <c r="F34" t="s">
        <v>1491</v>
      </c>
      <c r="G34" t="s">
        <v>1487</v>
      </c>
      <c r="H34" t="s">
        <v>1487</v>
      </c>
      <c r="I34" t="s">
        <v>1486</v>
      </c>
      <c r="J34" t="s">
        <v>1497</v>
      </c>
      <c r="K34" t="s">
        <v>1499</v>
      </c>
      <c r="L34" t="s">
        <v>1486</v>
      </c>
      <c r="M34" t="s">
        <v>1499</v>
      </c>
    </row>
    <row r="35" spans="1:13" x14ac:dyDescent="0.3">
      <c r="A35" t="s">
        <v>1502</v>
      </c>
      <c r="B35" t="s">
        <v>1505</v>
      </c>
      <c r="C35" t="s">
        <v>15</v>
      </c>
      <c r="D35" t="s">
        <v>1477</v>
      </c>
      <c r="E35" t="s">
        <v>1508</v>
      </c>
      <c r="F35" t="s">
        <v>1509</v>
      </c>
      <c r="G35" t="s">
        <v>1510</v>
      </c>
      <c r="H35" t="s">
        <v>1513</v>
      </c>
      <c r="I35" t="s">
        <v>1502</v>
      </c>
      <c r="J35" t="s">
        <v>1514</v>
      </c>
      <c r="K35" t="s">
        <v>1516</v>
      </c>
      <c r="L35" t="s">
        <v>1517</v>
      </c>
      <c r="M35" t="s">
        <v>1516</v>
      </c>
    </row>
    <row r="36" spans="1:13" x14ac:dyDescent="0.3">
      <c r="A36" t="s">
        <v>1503</v>
      </c>
      <c r="B36" t="s">
        <v>1506</v>
      </c>
      <c r="C36" t="s">
        <v>11</v>
      </c>
      <c r="D36" t="s">
        <v>1477</v>
      </c>
      <c r="E36" t="s">
        <v>1508</v>
      </c>
      <c r="F36" t="s">
        <v>1509</v>
      </c>
      <c r="G36" t="s">
        <v>1512</v>
      </c>
      <c r="H36" t="s">
        <v>1511</v>
      </c>
      <c r="I36" t="s">
        <v>1503</v>
      </c>
      <c r="J36" t="s">
        <v>1515</v>
      </c>
      <c r="K36" t="s">
        <v>1516</v>
      </c>
      <c r="L36" t="s">
        <v>1518</v>
      </c>
      <c r="M36" t="s">
        <v>1516</v>
      </c>
    </row>
    <row r="37" spans="1:13" x14ac:dyDescent="0.3">
      <c r="A37" t="s">
        <v>1504</v>
      </c>
      <c r="B37" t="s">
        <v>1507</v>
      </c>
      <c r="C37" t="s">
        <v>19</v>
      </c>
      <c r="D37" t="s">
        <v>1477</v>
      </c>
      <c r="E37" t="s">
        <v>1508</v>
      </c>
      <c r="F37" t="s">
        <v>1509</v>
      </c>
      <c r="G37" t="s">
        <v>1504</v>
      </c>
      <c r="H37" t="s">
        <v>1513</v>
      </c>
      <c r="I37" t="s">
        <v>1503</v>
      </c>
      <c r="J37" t="s">
        <v>1514</v>
      </c>
      <c r="K37" t="s">
        <v>1516</v>
      </c>
      <c r="L37" t="s">
        <v>1503</v>
      </c>
      <c r="M37" t="s">
        <v>1516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6"/>
  <sheetViews>
    <sheetView workbookViewId="0">
      <selection activeCell="V6" sqref="V6"/>
    </sheetView>
  </sheetViews>
  <sheetFormatPr baseColWidth="10" defaultRowHeight="14.4" x14ac:dyDescent="0.3"/>
  <cols>
    <col min="2" max="2" width="14.5546875" bestFit="1" customWidth="1"/>
    <col min="4" max="4" width="17.33203125" customWidth="1"/>
    <col min="5" max="5" width="18.6640625" customWidth="1"/>
    <col min="6" max="6" width="25" customWidth="1"/>
    <col min="7" max="8" width="14.88671875" customWidth="1"/>
    <col min="9" max="9" width="17.44140625" customWidth="1"/>
    <col min="10" max="10" width="14.88671875" customWidth="1"/>
    <col min="11" max="11" width="15.6640625" customWidth="1"/>
    <col min="12" max="12" width="14.109375" customWidth="1"/>
    <col min="13" max="13" width="15.5546875" customWidth="1"/>
    <col min="14" max="14" width="13.33203125" customWidth="1"/>
    <col min="15" max="15" width="12.88671875" customWidth="1"/>
    <col min="16" max="17" width="23.33203125" customWidth="1"/>
    <col min="18" max="18" width="16.33203125" customWidth="1"/>
    <col min="19" max="19" width="21" customWidth="1"/>
    <col min="20" max="20" width="19.6640625" customWidth="1"/>
    <col min="21" max="21" width="22" customWidth="1"/>
    <col min="22" max="22" width="23.88671875" customWidth="1"/>
    <col min="23" max="23" width="22.44140625" customWidth="1"/>
  </cols>
  <sheetData>
    <row r="1" spans="1:23" x14ac:dyDescent="0.3">
      <c r="A1" t="s">
        <v>1539</v>
      </c>
      <c r="B1" t="s">
        <v>1522</v>
      </c>
      <c r="C1" t="s">
        <v>1259</v>
      </c>
      <c r="D1" t="s">
        <v>1540</v>
      </c>
      <c r="E1" t="s">
        <v>1541</v>
      </c>
      <c r="F1" t="s">
        <v>1563</v>
      </c>
      <c r="G1" t="s">
        <v>1565</v>
      </c>
      <c r="H1" t="s">
        <v>1566</v>
      </c>
      <c r="I1" t="s">
        <v>1567</v>
      </c>
      <c r="J1" t="s">
        <v>1568</v>
      </c>
      <c r="K1" t="s">
        <v>1571</v>
      </c>
      <c r="L1" t="s">
        <v>1569</v>
      </c>
      <c r="M1" t="s">
        <v>1570</v>
      </c>
      <c r="N1" t="s">
        <v>1572</v>
      </c>
      <c r="O1" t="s">
        <v>1573</v>
      </c>
      <c r="P1" t="s">
        <v>1542</v>
      </c>
      <c r="Q1" t="s">
        <v>1543</v>
      </c>
      <c r="R1" t="s">
        <v>1544</v>
      </c>
      <c r="S1" t="s">
        <v>1545</v>
      </c>
      <c r="T1" t="s">
        <v>1555</v>
      </c>
      <c r="U1" t="s">
        <v>1665</v>
      </c>
      <c r="V1" t="s">
        <v>1680</v>
      </c>
      <c r="W1" t="s">
        <v>1681</v>
      </c>
    </row>
    <row r="2" spans="1:23" x14ac:dyDescent="0.3">
      <c r="A2" t="s">
        <v>1546</v>
      </c>
      <c r="B2" t="s">
        <v>1547</v>
      </c>
      <c r="C2" t="s">
        <v>15</v>
      </c>
      <c r="D2" t="s">
        <v>1548</v>
      </c>
      <c r="E2" t="s">
        <v>1551</v>
      </c>
      <c r="F2" t="s">
        <v>1549</v>
      </c>
      <c r="G2" t="s">
        <v>1574</v>
      </c>
      <c r="H2" t="s">
        <v>1575</v>
      </c>
      <c r="I2" t="s">
        <v>1576</v>
      </c>
      <c r="J2" t="s">
        <v>1577</v>
      </c>
      <c r="K2" t="s">
        <v>1564</v>
      </c>
      <c r="L2" t="s">
        <v>1578</v>
      </c>
      <c r="M2" t="s">
        <v>1579</v>
      </c>
      <c r="N2" t="s">
        <v>1564</v>
      </c>
      <c r="O2" t="s">
        <v>1579</v>
      </c>
      <c r="P2" t="s">
        <v>1550</v>
      </c>
      <c r="Q2" t="s">
        <v>1552</v>
      </c>
      <c r="R2" t="s">
        <v>1553</v>
      </c>
      <c r="S2" t="s">
        <v>1554</v>
      </c>
      <c r="T2" t="s">
        <v>1556</v>
      </c>
      <c r="U2" t="s">
        <v>1670</v>
      </c>
      <c r="V2" t="s">
        <v>1674</v>
      </c>
      <c r="W2" t="s">
        <v>1666</v>
      </c>
    </row>
    <row r="3" spans="1:23" x14ac:dyDescent="0.3">
      <c r="A3" t="s">
        <v>1559</v>
      </c>
      <c r="B3" t="s">
        <v>1547</v>
      </c>
      <c r="C3" t="s">
        <v>19</v>
      </c>
      <c r="D3" t="s">
        <v>1560</v>
      </c>
      <c r="E3" t="s">
        <v>1561</v>
      </c>
      <c r="F3" t="s">
        <v>1562</v>
      </c>
      <c r="G3" t="s">
        <v>1687</v>
      </c>
      <c r="H3" t="s">
        <v>1580</v>
      </c>
      <c r="I3" t="s">
        <v>1562</v>
      </c>
      <c r="J3" t="s">
        <v>1581</v>
      </c>
      <c r="K3" t="s">
        <v>1582</v>
      </c>
      <c r="L3" t="s">
        <v>1583</v>
      </c>
      <c r="M3" t="s">
        <v>1584</v>
      </c>
      <c r="N3" t="s">
        <v>1582</v>
      </c>
      <c r="O3" t="s">
        <v>1584</v>
      </c>
      <c r="P3" t="s">
        <v>1562</v>
      </c>
      <c r="Q3" t="s">
        <v>1585</v>
      </c>
      <c r="R3" t="s">
        <v>1586</v>
      </c>
      <c r="S3" t="s">
        <v>1587</v>
      </c>
      <c r="T3" t="s">
        <v>1588</v>
      </c>
      <c r="U3" t="s">
        <v>1671</v>
      </c>
      <c r="V3" t="s">
        <v>1675</v>
      </c>
      <c r="W3" t="s">
        <v>1667</v>
      </c>
    </row>
    <row r="4" spans="1:23" x14ac:dyDescent="0.3">
      <c r="A4" t="s">
        <v>1589</v>
      </c>
      <c r="B4" t="s">
        <v>1547</v>
      </c>
      <c r="C4" t="s">
        <v>11</v>
      </c>
      <c r="D4" t="s">
        <v>1590</v>
      </c>
      <c r="E4" t="s">
        <v>1591</v>
      </c>
      <c r="F4" t="s">
        <v>1592</v>
      </c>
      <c r="G4" t="s">
        <v>1593</v>
      </c>
      <c r="H4" t="s">
        <v>1594</v>
      </c>
      <c r="I4" t="s">
        <v>1595</v>
      </c>
      <c r="J4" t="s">
        <v>1596</v>
      </c>
      <c r="K4" t="s">
        <v>1597</v>
      </c>
      <c r="L4" t="s">
        <v>1598</v>
      </c>
      <c r="M4" t="s">
        <v>1599</v>
      </c>
      <c r="N4" t="s">
        <v>1597</v>
      </c>
      <c r="O4" t="s">
        <v>1599</v>
      </c>
      <c r="P4" t="s">
        <v>1600</v>
      </c>
      <c r="Q4" t="s">
        <v>1601</v>
      </c>
      <c r="R4" t="s">
        <v>1602</v>
      </c>
      <c r="S4" t="s">
        <v>1603</v>
      </c>
      <c r="T4" t="s">
        <v>1604</v>
      </c>
      <c r="U4" t="s">
        <v>1677</v>
      </c>
      <c r="V4" t="s">
        <v>1678</v>
      </c>
      <c r="W4" t="s">
        <v>1668</v>
      </c>
    </row>
    <row r="5" spans="1:23" x14ac:dyDescent="0.3">
      <c r="A5" t="s">
        <v>1414</v>
      </c>
      <c r="B5" t="s">
        <v>1305</v>
      </c>
      <c r="C5" t="s">
        <v>15</v>
      </c>
      <c r="D5" t="s">
        <v>1605</v>
      </c>
      <c r="E5" t="s">
        <v>1415</v>
      </c>
      <c r="F5" t="s">
        <v>1606</v>
      </c>
      <c r="G5" t="s">
        <v>1607</v>
      </c>
      <c r="H5" t="s">
        <v>1608</v>
      </c>
      <c r="I5" t="s">
        <v>1609</v>
      </c>
      <c r="J5" t="s">
        <v>1610</v>
      </c>
      <c r="K5" t="s">
        <v>1611</v>
      </c>
      <c r="L5" t="s">
        <v>1612</v>
      </c>
      <c r="M5" t="s">
        <v>1613</v>
      </c>
      <c r="N5" t="s">
        <v>1611</v>
      </c>
      <c r="O5" t="s">
        <v>1613</v>
      </c>
      <c r="P5" t="s">
        <v>1614</v>
      </c>
      <c r="Q5" t="s">
        <v>1615</v>
      </c>
      <c r="R5" t="s">
        <v>1616</v>
      </c>
      <c r="S5" t="s">
        <v>1617</v>
      </c>
      <c r="T5" t="s">
        <v>1618</v>
      </c>
      <c r="U5" t="s">
        <v>1672</v>
      </c>
      <c r="V5" t="s">
        <v>1693</v>
      </c>
      <c r="W5" t="s">
        <v>1669</v>
      </c>
    </row>
    <row r="6" spans="1:23" x14ac:dyDescent="0.3">
      <c r="A6" t="s">
        <v>1421</v>
      </c>
      <c r="B6" t="s">
        <v>1305</v>
      </c>
      <c r="C6" t="s">
        <v>19</v>
      </c>
      <c r="D6" t="s">
        <v>1619</v>
      </c>
      <c r="E6" t="s">
        <v>1422</v>
      </c>
      <c r="F6" t="s">
        <v>1621</v>
      </c>
      <c r="G6" t="s">
        <v>1620</v>
      </c>
      <c r="H6" t="s">
        <v>1622</v>
      </c>
      <c r="I6" t="s">
        <v>1621</v>
      </c>
      <c r="J6" t="s">
        <v>1623</v>
      </c>
      <c r="K6" t="s">
        <v>1624</v>
      </c>
      <c r="L6" t="s">
        <v>1625</v>
      </c>
      <c r="M6" t="s">
        <v>1626</v>
      </c>
      <c r="N6" t="s">
        <v>1624</v>
      </c>
      <c r="O6" t="s">
        <v>1626</v>
      </c>
      <c r="P6" t="s">
        <v>1621</v>
      </c>
      <c r="Q6" t="s">
        <v>1627</v>
      </c>
      <c r="R6" t="s">
        <v>1688</v>
      </c>
      <c r="S6" t="s">
        <v>1628</v>
      </c>
      <c r="T6" t="s">
        <v>1629</v>
      </c>
      <c r="U6" t="s">
        <v>1673</v>
      </c>
      <c r="V6" t="s">
        <v>1676</v>
      </c>
      <c r="W6" t="s">
        <v>1679</v>
      </c>
    </row>
  </sheetData>
  <phoneticPr fontId="17" type="noConversion"/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2" workbookViewId="0">
      <selection activeCell="G15" sqref="G15"/>
    </sheetView>
  </sheetViews>
  <sheetFormatPr baseColWidth="10" defaultRowHeight="14.4" x14ac:dyDescent="0.3"/>
  <cols>
    <col min="1" max="1" width="17.44140625" customWidth="1"/>
    <col min="2" max="2" width="17.88671875" customWidth="1"/>
  </cols>
  <sheetData>
    <row r="1" spans="1:8" x14ac:dyDescent="0.3">
      <c r="A1" s="28" t="s">
        <v>31</v>
      </c>
      <c r="B1" s="28" t="s">
        <v>1260</v>
      </c>
      <c r="D1" s="28" t="s">
        <v>31</v>
      </c>
      <c r="E1" s="28" t="s">
        <v>223</v>
      </c>
      <c r="G1" s="28" t="s">
        <v>31</v>
      </c>
      <c r="H1" s="28" t="s">
        <v>1539</v>
      </c>
    </row>
    <row r="2" spans="1:8" x14ac:dyDescent="0.3">
      <c r="A2" s="29">
        <v>1</v>
      </c>
      <c r="B2" s="29" t="s">
        <v>1335</v>
      </c>
      <c r="D2" s="29">
        <v>1</v>
      </c>
      <c r="E2" s="29" t="s">
        <v>65</v>
      </c>
      <c r="G2" s="29">
        <v>1</v>
      </c>
      <c r="H2" s="29" t="s">
        <v>1546</v>
      </c>
    </row>
    <row r="3" spans="1:8" x14ac:dyDescent="0.3">
      <c r="A3" s="30">
        <v>2</v>
      </c>
      <c r="B3" s="30" t="s">
        <v>1360</v>
      </c>
      <c r="D3" s="30">
        <v>2</v>
      </c>
      <c r="E3" s="30" t="s">
        <v>284</v>
      </c>
      <c r="G3" s="30">
        <v>2</v>
      </c>
      <c r="H3" s="30" t="s">
        <v>1559</v>
      </c>
    </row>
    <row r="4" spans="1:8" x14ac:dyDescent="0.3">
      <c r="A4" s="29">
        <v>3</v>
      </c>
      <c r="B4" s="29" t="s">
        <v>1318</v>
      </c>
      <c r="D4" s="29">
        <v>3</v>
      </c>
      <c r="E4" s="29" t="s">
        <v>317</v>
      </c>
      <c r="G4" s="29">
        <v>3</v>
      </c>
      <c r="H4" s="29" t="s">
        <v>1589</v>
      </c>
    </row>
    <row r="5" spans="1:8" x14ac:dyDescent="0.3">
      <c r="A5" s="30">
        <v>4</v>
      </c>
      <c r="B5" s="30" t="s">
        <v>1370</v>
      </c>
      <c r="D5" s="30">
        <v>4</v>
      </c>
      <c r="E5" s="30" t="s">
        <v>352</v>
      </c>
      <c r="G5" s="30">
        <v>4</v>
      </c>
      <c r="H5" s="30" t="s">
        <v>1414</v>
      </c>
    </row>
    <row r="6" spans="1:8" x14ac:dyDescent="0.3">
      <c r="A6" s="29">
        <v>5</v>
      </c>
      <c r="B6" s="29" t="s">
        <v>1303</v>
      </c>
      <c r="D6" s="29">
        <v>5</v>
      </c>
      <c r="E6" s="29" t="s">
        <v>411</v>
      </c>
      <c r="G6" s="29">
        <v>5</v>
      </c>
      <c r="H6" s="29" t="s">
        <v>1421</v>
      </c>
    </row>
    <row r="7" spans="1:8" x14ac:dyDescent="0.3">
      <c r="A7" s="30">
        <v>6</v>
      </c>
      <c r="B7" s="30" t="s">
        <v>1391</v>
      </c>
      <c r="D7" s="30">
        <v>6</v>
      </c>
      <c r="E7" s="30" t="s">
        <v>431</v>
      </c>
    </row>
    <row r="8" spans="1:8" x14ac:dyDescent="0.3">
      <c r="A8" s="29">
        <v>7</v>
      </c>
      <c r="B8" s="29" t="s">
        <v>1270</v>
      </c>
      <c r="D8" s="29">
        <v>7</v>
      </c>
      <c r="E8" s="29" t="s">
        <v>449</v>
      </c>
    </row>
    <row r="9" spans="1:8" x14ac:dyDescent="0.3">
      <c r="A9" s="30">
        <v>8</v>
      </c>
      <c r="B9" s="30" t="s">
        <v>1338</v>
      </c>
      <c r="D9" s="30">
        <v>8</v>
      </c>
      <c r="E9" s="30" t="s">
        <v>199</v>
      </c>
    </row>
    <row r="10" spans="1:8" x14ac:dyDescent="0.3">
      <c r="A10" s="29">
        <v>9</v>
      </c>
      <c r="B10" s="29" t="s">
        <v>1352</v>
      </c>
      <c r="D10" s="29">
        <v>9</v>
      </c>
      <c r="E10" s="29" t="s">
        <v>450</v>
      </c>
    </row>
    <row r="11" spans="1:8" x14ac:dyDescent="0.3">
      <c r="A11" s="30">
        <v>10</v>
      </c>
      <c r="B11" s="30" t="s">
        <v>74</v>
      </c>
      <c r="D11" s="30">
        <v>10</v>
      </c>
      <c r="E11" s="30" t="s">
        <v>452</v>
      </c>
    </row>
    <row r="12" spans="1:8" x14ac:dyDescent="0.3">
      <c r="A12" s="29">
        <v>11</v>
      </c>
      <c r="B12" s="29" t="s">
        <v>1384</v>
      </c>
      <c r="D12" s="29">
        <v>11</v>
      </c>
      <c r="E12" s="29" t="s">
        <v>638</v>
      </c>
    </row>
    <row r="13" spans="1:8" x14ac:dyDescent="0.3">
      <c r="A13" s="30">
        <v>12</v>
      </c>
      <c r="B13" s="30" t="s">
        <v>1295</v>
      </c>
      <c r="D13" s="30">
        <v>12</v>
      </c>
      <c r="E13" s="30" t="s">
        <v>454</v>
      </c>
    </row>
    <row r="14" spans="1:8" x14ac:dyDescent="0.3">
      <c r="A14" s="29">
        <v>13</v>
      </c>
      <c r="B14" s="29" t="s">
        <v>1377</v>
      </c>
      <c r="D14" s="29">
        <v>13</v>
      </c>
      <c r="E14" s="29" t="s">
        <v>455</v>
      </c>
    </row>
    <row r="15" spans="1:8" x14ac:dyDescent="0.3">
      <c r="A15" s="30">
        <v>14</v>
      </c>
      <c r="B15" s="30" t="s">
        <v>1280</v>
      </c>
      <c r="D15" s="30">
        <v>14</v>
      </c>
      <c r="E15" s="30" t="s">
        <v>456</v>
      </c>
    </row>
    <row r="16" spans="1:8" x14ac:dyDescent="0.3">
      <c r="A16" s="29">
        <v>15</v>
      </c>
      <c r="B16" s="29" t="s">
        <v>1287</v>
      </c>
      <c r="D16" s="29">
        <v>15</v>
      </c>
      <c r="E16" s="29" t="s">
        <v>457</v>
      </c>
    </row>
    <row r="17" spans="1:5" x14ac:dyDescent="0.3">
      <c r="A17" s="30">
        <v>16</v>
      </c>
      <c r="B17" s="30" t="s">
        <v>85</v>
      </c>
      <c r="D17" s="62">
        <v>16</v>
      </c>
      <c r="E17" s="62" t="s">
        <v>128</v>
      </c>
    </row>
    <row r="18" spans="1:5" x14ac:dyDescent="0.3">
      <c r="A18" s="29">
        <v>17</v>
      </c>
      <c r="B18" s="29" t="s">
        <v>790</v>
      </c>
      <c r="D18" s="34">
        <v>17</v>
      </c>
      <c r="E18" s="34" t="s">
        <v>806</v>
      </c>
    </row>
    <row r="19" spans="1:5" x14ac:dyDescent="0.3">
      <c r="A19" s="30">
        <v>18</v>
      </c>
      <c r="B19" s="30" t="s">
        <v>1398</v>
      </c>
      <c r="D19" s="62">
        <v>18</v>
      </c>
      <c r="E19" s="62" t="s">
        <v>1636</v>
      </c>
    </row>
    <row r="20" spans="1:5" x14ac:dyDescent="0.3">
      <c r="A20" s="29">
        <v>19</v>
      </c>
      <c r="B20" s="29" t="s">
        <v>1407</v>
      </c>
      <c r="D20" s="34">
        <v>19</v>
      </c>
      <c r="E20" s="34" t="s">
        <v>1637</v>
      </c>
    </row>
    <row r="21" spans="1:5" x14ac:dyDescent="0.3">
      <c r="A21" s="30">
        <v>20</v>
      </c>
      <c r="B21" s="30" t="s">
        <v>1416</v>
      </c>
      <c r="D21" s="62">
        <v>20</v>
      </c>
      <c r="E21" s="62" t="s">
        <v>807</v>
      </c>
    </row>
    <row r="22" spans="1:5" x14ac:dyDescent="0.3">
      <c r="A22" s="29">
        <v>21</v>
      </c>
      <c r="B22" s="29" t="s">
        <v>1421</v>
      </c>
      <c r="D22" s="34">
        <v>21</v>
      </c>
      <c r="E22" s="34" t="s">
        <v>812</v>
      </c>
    </row>
    <row r="23" spans="1:5" x14ac:dyDescent="0.3">
      <c r="A23" s="30">
        <v>22</v>
      </c>
      <c r="B23" s="30" t="s">
        <v>1428</v>
      </c>
      <c r="D23" s="62">
        <v>22</v>
      </c>
      <c r="E23" s="62" t="s">
        <v>813</v>
      </c>
    </row>
    <row r="24" spans="1:5" x14ac:dyDescent="0.3">
      <c r="A24" s="29">
        <v>23</v>
      </c>
      <c r="B24" s="29" t="s">
        <v>140</v>
      </c>
      <c r="D24" s="34">
        <v>23</v>
      </c>
      <c r="E24" s="34" t="s">
        <v>814</v>
      </c>
    </row>
    <row r="25" spans="1:5" x14ac:dyDescent="0.3">
      <c r="A25" s="30">
        <v>24</v>
      </c>
      <c r="B25" s="30" t="s">
        <v>1442</v>
      </c>
      <c r="D25" s="62">
        <v>24</v>
      </c>
      <c r="E25" s="62" t="s">
        <v>817</v>
      </c>
    </row>
    <row r="26" spans="1:5" x14ac:dyDescent="0.3">
      <c r="A26" s="29">
        <v>25</v>
      </c>
      <c r="B26" s="29" t="s">
        <v>1450</v>
      </c>
      <c r="D26" s="34">
        <v>25</v>
      </c>
      <c r="E26" s="34" t="s">
        <v>897</v>
      </c>
    </row>
    <row r="27" spans="1:5" x14ac:dyDescent="0.3">
      <c r="A27" s="30">
        <v>26</v>
      </c>
      <c r="B27" s="30" t="s">
        <v>1456</v>
      </c>
      <c r="D27" s="62">
        <v>26</v>
      </c>
      <c r="E27" s="62" t="s">
        <v>934</v>
      </c>
    </row>
    <row r="28" spans="1:5" x14ac:dyDescent="0.3">
      <c r="A28" s="29">
        <v>27</v>
      </c>
      <c r="B28" s="29" t="s">
        <v>1463</v>
      </c>
      <c r="D28" s="34">
        <v>27</v>
      </c>
      <c r="E28" s="34" t="s">
        <v>938</v>
      </c>
    </row>
    <row r="29" spans="1:5" x14ac:dyDescent="0.3">
      <c r="A29" s="30">
        <v>28</v>
      </c>
      <c r="B29" s="30" t="s">
        <v>1470</v>
      </c>
      <c r="D29" s="62">
        <v>28</v>
      </c>
      <c r="E29" s="62" t="s">
        <v>940</v>
      </c>
    </row>
    <row r="30" spans="1:5" x14ac:dyDescent="0.3">
      <c r="A30" s="29">
        <v>29</v>
      </c>
      <c r="B30" s="29" t="s">
        <v>1471</v>
      </c>
      <c r="D30" s="34">
        <v>29</v>
      </c>
      <c r="E30" s="34" t="s">
        <v>942</v>
      </c>
    </row>
    <row r="31" spans="1:5" x14ac:dyDescent="0.3">
      <c r="A31" s="30">
        <v>30</v>
      </c>
      <c r="B31" s="30" t="s">
        <v>1472</v>
      </c>
      <c r="D31" s="62">
        <v>30</v>
      </c>
      <c r="E31" s="62" t="s">
        <v>945</v>
      </c>
    </row>
    <row r="32" spans="1:5" x14ac:dyDescent="0.3">
      <c r="A32" s="29">
        <v>31</v>
      </c>
      <c r="B32" s="29" t="s">
        <v>1485</v>
      </c>
      <c r="D32" s="34">
        <v>31</v>
      </c>
      <c r="E32" s="34" t="s">
        <v>947</v>
      </c>
    </row>
    <row r="33" spans="1:5" x14ac:dyDescent="0.3">
      <c r="A33" s="30">
        <v>32</v>
      </c>
      <c r="B33" s="30" t="s">
        <v>1486</v>
      </c>
      <c r="D33" s="62">
        <v>32</v>
      </c>
      <c r="E33" s="62" t="s">
        <v>951</v>
      </c>
    </row>
    <row r="34" spans="1:5" x14ac:dyDescent="0.3">
      <c r="A34" s="29">
        <v>33</v>
      </c>
      <c r="B34" s="29" t="s">
        <v>1487</v>
      </c>
    </row>
    <row r="35" spans="1:5" x14ac:dyDescent="0.3">
      <c r="A35" s="30">
        <v>34</v>
      </c>
      <c r="B35" s="30" t="s">
        <v>1502</v>
      </c>
    </row>
    <row r="36" spans="1:5" x14ac:dyDescent="0.3">
      <c r="A36" s="29">
        <v>35</v>
      </c>
      <c r="B36" s="29" t="s">
        <v>1503</v>
      </c>
    </row>
    <row r="37" spans="1:5" x14ac:dyDescent="0.3">
      <c r="A37" s="30">
        <v>36</v>
      </c>
      <c r="B37" s="30" t="s">
        <v>1504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16</vt:i4>
      </vt:variant>
    </vt:vector>
  </HeadingPairs>
  <TitlesOfParts>
    <vt:vector size="23" baseType="lpstr">
      <vt:lpstr>Test</vt:lpstr>
      <vt:lpstr>Übersetzung</vt:lpstr>
      <vt:lpstr>Verben 3P SG</vt:lpstr>
      <vt:lpstr>Verben 3P Plural</vt:lpstr>
      <vt:lpstr>Deklination</vt:lpstr>
      <vt:lpstr>Steigerungen</vt:lpstr>
      <vt:lpstr>Zufall </vt:lpstr>
      <vt:lpstr>Dekl_Zufall</vt:lpstr>
      <vt:lpstr>Deklination_Wort</vt:lpstr>
      <vt:lpstr>Deklinationzufall</vt:lpstr>
      <vt:lpstr>Korrektur1</vt:lpstr>
      <vt:lpstr>Korrektur2</vt:lpstr>
      <vt:lpstr>Korrektur3</vt:lpstr>
      <vt:lpstr>Lösungen1</vt:lpstr>
      <vt:lpstr>Lösungen2</vt:lpstr>
      <vt:lpstr>Lösungen3</vt:lpstr>
      <vt:lpstr>quod</vt:lpstr>
      <vt:lpstr>Steiger_zuf</vt:lpstr>
      <vt:lpstr>Verb</vt:lpstr>
      <vt:lpstr>Wort_stei</vt:lpstr>
      <vt:lpstr>wortsteig</vt:lpstr>
      <vt:lpstr>Zufall_deklination</vt:lpstr>
      <vt:lpstr>Zufallverben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Madline</dc:creator>
  <cp:lastModifiedBy>Erwin</cp:lastModifiedBy>
  <dcterms:created xsi:type="dcterms:W3CDTF">2020-12-02T15:59:58Z</dcterms:created>
  <dcterms:modified xsi:type="dcterms:W3CDTF">2021-02-05T11:37:27Z</dcterms:modified>
</cp:coreProperties>
</file>